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Cursos terminados\Fórmulas y funciones avanzadas\S2-Funciones matemáticas\Guiones y Plantillas OK\"/>
    </mc:Choice>
  </mc:AlternateContent>
  <xr:revisionPtr revIDLastSave="0" documentId="13_ncr:1_{E8985283-6E2D-4BC2-93A4-A07723F11448}" xr6:coauthVersionLast="45" xr6:coauthVersionMax="45" xr10:uidLastSave="{00000000-0000-0000-0000-000000000000}"/>
  <bookViews>
    <workbookView xWindow="-120" yWindow="-120" windowWidth="20730" windowHeight="11160" tabRatio="708" xr2:uid="{00000000-000D-0000-FFFF-FFFF00000000}"/>
  </bookViews>
  <sheets>
    <sheet name="SUMA" sheetId="1" r:id="rId1"/>
    <sheet name="ABS_ENT_TR" sheetId="2" r:id="rId2"/>
    <sheet name="REDONDEAR" sheetId="4" r:id="rId3"/>
    <sheet name="ALEATORIO" sheetId="3" r:id="rId4"/>
    <sheet name="COCIENTE" sheetId="5" r:id="rId5"/>
    <sheet name="ROMANO ARABE Y COMBINAT" sheetId="6" r:id="rId6"/>
    <sheet name="NUMERO_ROMANO 2" sheetId="12" r:id="rId7"/>
    <sheet name="SEN_COS_TAN" sheetId="8" r:id="rId8"/>
    <sheet name="PRODUCTO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9" i="1" l="1"/>
  <c r="J38" i="1"/>
  <c r="J37" i="1"/>
  <c r="J32" i="1"/>
  <c r="J31" i="1"/>
  <c r="J29" i="1"/>
  <c r="J28" i="1"/>
  <c r="J27" i="1"/>
  <c r="J26" i="1"/>
  <c r="E45" i="1"/>
  <c r="H24" i="4"/>
  <c r="H23" i="4"/>
  <c r="F24" i="4"/>
  <c r="E24" i="4"/>
  <c r="C25" i="4"/>
  <c r="C23" i="4"/>
  <c r="O19" i="5"/>
  <c r="O18" i="5"/>
  <c r="M19" i="5"/>
  <c r="M18" i="5"/>
  <c r="D21" i="5"/>
  <c r="C21" i="5"/>
  <c r="D20" i="5"/>
  <c r="C20" i="5"/>
  <c r="M17" i="6"/>
  <c r="M16" i="6"/>
  <c r="M15" i="6"/>
  <c r="M14" i="6"/>
  <c r="M13" i="6"/>
  <c r="N10" i="6"/>
  <c r="N9" i="6"/>
  <c r="C6" i="12"/>
  <c r="D6" i="12" s="1"/>
  <c r="C7" i="12"/>
  <c r="D7" i="12" s="1"/>
  <c r="C8" i="12"/>
  <c r="D8" i="12" s="1"/>
  <c r="C9" i="12"/>
  <c r="D9" i="12" s="1"/>
  <c r="C10" i="12"/>
  <c r="D10" i="12" s="1"/>
  <c r="C11" i="12"/>
  <c r="D11" i="12" s="1"/>
  <c r="C12" i="12"/>
  <c r="D12" i="12" s="1"/>
  <c r="C13" i="12"/>
  <c r="D13" i="12" s="1"/>
  <c r="C14" i="12"/>
  <c r="D14" i="12" s="1"/>
  <c r="C15" i="12"/>
  <c r="D15" i="12" s="1"/>
  <c r="C16" i="12"/>
  <c r="D16" i="12" s="1"/>
  <c r="C5" i="12"/>
  <c r="D5" i="12" s="1"/>
  <c r="F44" i="6"/>
  <c r="G44" i="6" s="1"/>
  <c r="F45" i="6"/>
  <c r="G45" i="6" s="1"/>
  <c r="F46" i="6"/>
  <c r="G46" i="6" s="1"/>
  <c r="F47" i="6"/>
  <c r="G47" i="6" s="1"/>
  <c r="F48" i="6"/>
  <c r="G48" i="6" s="1"/>
  <c r="F49" i="6"/>
  <c r="G49" i="6" s="1"/>
  <c r="F50" i="6"/>
  <c r="G50" i="6" s="1"/>
  <c r="F51" i="6"/>
  <c r="G51" i="6" s="1"/>
  <c r="F52" i="6"/>
  <c r="G52" i="6" s="1"/>
  <c r="F53" i="6"/>
  <c r="G53" i="6" s="1"/>
  <c r="F54" i="6"/>
  <c r="G54" i="6" s="1"/>
  <c r="F43" i="6"/>
  <c r="G43" i="6" s="1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16" i="6"/>
  <c r="K29" i="1"/>
  <c r="K32" i="1"/>
  <c r="K26" i="1"/>
  <c r="N18" i="5"/>
  <c r="N16" i="6"/>
  <c r="K39" i="1"/>
  <c r="K31" i="1"/>
  <c r="P19" i="5"/>
  <c r="B32" i="4"/>
  <c r="N17" i="6"/>
  <c r="K38" i="1"/>
  <c r="K28" i="1"/>
  <c r="P18" i="5"/>
  <c r="N14" i="6"/>
  <c r="N13" i="6"/>
  <c r="K37" i="1"/>
  <c r="K27" i="1"/>
  <c r="N19" i="5"/>
  <c r="N15" i="6"/>
  <c r="E14" i="12" l="1"/>
  <c r="F14" i="12" s="1"/>
  <c r="G14" i="12" s="1"/>
  <c r="E6" i="12"/>
  <c r="F6" i="12" s="1"/>
  <c r="G6" i="12" s="1"/>
  <c r="E5" i="12"/>
  <c r="F5" i="12" s="1"/>
  <c r="G5" i="12" s="1"/>
  <c r="E13" i="12"/>
  <c r="F13" i="12" s="1"/>
  <c r="G13" i="12" s="1"/>
  <c r="E9" i="12"/>
  <c r="F9" i="12" s="1"/>
  <c r="G9" i="12" s="1"/>
  <c r="E10" i="12"/>
  <c r="F10" i="12" s="1"/>
  <c r="G10" i="12" s="1"/>
  <c r="E16" i="12"/>
  <c r="F16" i="12" s="1"/>
  <c r="G16" i="12" s="1"/>
  <c r="E12" i="12"/>
  <c r="F12" i="12" s="1"/>
  <c r="G12" i="12" s="1"/>
  <c r="E8" i="12"/>
  <c r="F8" i="12" s="1"/>
  <c r="G8" i="12" s="1"/>
  <c r="E15" i="12"/>
  <c r="F15" i="12" s="1"/>
  <c r="G15" i="12" s="1"/>
  <c r="E11" i="12"/>
  <c r="F11" i="12" s="1"/>
  <c r="G11" i="12" s="1"/>
  <c r="E7" i="12"/>
  <c r="F7" i="12" s="1"/>
  <c r="G7" i="12" s="1"/>
  <c r="Q18" i="11"/>
  <c r="P18" i="11"/>
  <c r="O18" i="11"/>
  <c r="R16" i="11"/>
  <c r="Q16" i="11"/>
  <c r="P16" i="11"/>
  <c r="O16" i="11"/>
  <c r="O5" i="11"/>
  <c r="P5" i="11"/>
  <c r="Q5" i="11"/>
  <c r="R5" i="11"/>
  <c r="O7" i="11"/>
  <c r="P7" i="11"/>
  <c r="Q7" i="11"/>
  <c r="L12" i="8"/>
  <c r="M12" i="8"/>
  <c r="N12" i="8"/>
  <c r="O12" i="8"/>
  <c r="L13" i="8"/>
  <c r="M13" i="8"/>
  <c r="N13" i="8"/>
  <c r="O13" i="8"/>
  <c r="L14" i="8"/>
  <c r="M14" i="8"/>
  <c r="N14" i="8"/>
  <c r="O14" i="8"/>
  <c r="L15" i="8"/>
  <c r="M15" i="8"/>
  <c r="N15" i="8"/>
  <c r="O15" i="8"/>
  <c r="L16" i="8"/>
  <c r="M16" i="8"/>
  <c r="N16" i="8"/>
  <c r="O16" i="8"/>
  <c r="L17" i="8"/>
  <c r="M17" i="8"/>
  <c r="N17" i="8"/>
  <c r="O17" i="8"/>
  <c r="K17" i="8"/>
  <c r="K16" i="8"/>
  <c r="K15" i="8"/>
  <c r="K14" i="8"/>
  <c r="K13" i="8"/>
  <c r="K12" i="8"/>
  <c r="D18" i="3"/>
  <c r="D19" i="3"/>
  <c r="D20" i="3"/>
  <c r="D21" i="3"/>
  <c r="D22" i="3"/>
  <c r="D23" i="3"/>
  <c r="D24" i="3"/>
  <c r="D25" i="3"/>
  <c r="D26" i="3"/>
  <c r="D17" i="3"/>
  <c r="C18" i="3"/>
  <c r="C19" i="3"/>
  <c r="C20" i="3"/>
  <c r="C21" i="3"/>
  <c r="C22" i="3"/>
  <c r="C23" i="3"/>
  <c r="C24" i="3"/>
  <c r="C25" i="3"/>
  <c r="C26" i="3"/>
  <c r="C17" i="3"/>
  <c r="B18" i="3"/>
  <c r="B19" i="3"/>
  <c r="B20" i="3"/>
  <c r="B21" i="3"/>
  <c r="B22" i="3"/>
  <c r="B23" i="3"/>
  <c r="B24" i="3"/>
  <c r="B25" i="3"/>
  <c r="B26" i="3"/>
  <c r="B17" i="3"/>
  <c r="H16" i="6"/>
  <c r="D16" i="6"/>
  <c r="F21" i="5" l="1"/>
  <c r="F17" i="5"/>
  <c r="G21" i="5"/>
  <c r="G17" i="5"/>
  <c r="D19" i="5"/>
  <c r="C19" i="5"/>
  <c r="G23" i="4" l="1"/>
  <c r="F23" i="4"/>
  <c r="E23" i="4"/>
  <c r="D23" i="4"/>
  <c r="H25" i="4" l="1"/>
  <c r="H26" i="4"/>
  <c r="H27" i="4"/>
  <c r="F25" i="4"/>
  <c r="F26" i="4"/>
  <c r="F27" i="4"/>
  <c r="E25" i="4"/>
  <c r="E26" i="4"/>
  <c r="E27" i="4"/>
  <c r="D24" i="4"/>
  <c r="D25" i="4"/>
  <c r="D26" i="4"/>
  <c r="D27" i="4"/>
  <c r="C24" i="4"/>
  <c r="G24" i="4" s="1"/>
  <c r="G25" i="4"/>
  <c r="C26" i="4"/>
  <c r="G26" i="4" s="1"/>
  <c r="C27" i="4"/>
  <c r="G27" i="4" s="1"/>
  <c r="E20" i="2"/>
  <c r="D20" i="2"/>
  <c r="C20" i="2"/>
  <c r="E19" i="2"/>
  <c r="D19" i="2"/>
  <c r="C19" i="2"/>
  <c r="E18" i="2"/>
  <c r="D18" i="2"/>
  <c r="C18" i="2"/>
  <c r="E17" i="2"/>
  <c r="D17" i="2"/>
  <c r="C17" i="2"/>
  <c r="E16" i="2"/>
  <c r="D16" i="2"/>
  <c r="C16" i="2"/>
</calcChain>
</file>

<file path=xl/sharedStrings.xml><?xml version="1.0" encoding="utf-8"?>
<sst xmlns="http://schemas.openxmlformats.org/spreadsheetml/2006/main" count="405" uniqueCount="304">
  <si>
    <t>CASO PRÁCTICO</t>
  </si>
  <si>
    <t>VENTA #</t>
  </si>
  <si>
    <t>ÁREA</t>
  </si>
  <si>
    <t>IMPORTE</t>
  </si>
  <si>
    <t>DESCUENTO</t>
  </si>
  <si>
    <t>SUMA</t>
  </si>
  <si>
    <t>FUNCIÓN SUMA, SUMAR.SI, SUMAR.SI.CONJUNTO</t>
  </si>
  <si>
    <t>SUMAR.SI</t>
  </si>
  <si>
    <t>ABARROTES</t>
  </si>
  <si>
    <t>TEXTIL</t>
  </si>
  <si>
    <t>CONGELADOS</t>
  </si>
  <si>
    <t>TARJETA</t>
  </si>
  <si>
    <t>EFECTIVO</t>
  </si>
  <si>
    <t>SUMAR.SI.CONJUNTO</t>
  </si>
  <si>
    <t>ABARROTES/EFECTIVO</t>
  </si>
  <si>
    <t>TEXTIL/DESCUENTOS</t>
  </si>
  <si>
    <t>CONGELADOS/EFECTIVO/ANA</t>
  </si>
  <si>
    <t>FÓRMULA</t>
  </si>
  <si>
    <t>FÓRMULAS</t>
  </si>
  <si>
    <t>ANA</t>
  </si>
  <si>
    <t>JOSÉ</t>
  </si>
  <si>
    <t>MARÍA</t>
  </si>
  <si>
    <t>VENTA TOTAL</t>
  </si>
  <si>
    <t>FUNCIÓN ABS, ENTERO, TRUNCAR</t>
  </si>
  <si>
    <t>TRUNCAR: Suprime la parte fraccionaria de un número para truncarlo a un entero.</t>
  </si>
  <si>
    <t>NÚMERO</t>
  </si>
  <si>
    <t>ABS</t>
  </si>
  <si>
    <t>ENTERO</t>
  </si>
  <si>
    <t>TRUNCAR</t>
  </si>
  <si>
    <t>=ABS(número)</t>
  </si>
  <si>
    <t>=ABS(B19)</t>
  </si>
  <si>
    <t>=ENTERO(B19)</t>
  </si>
  <si>
    <t>=TRUNCAR(B19;(1))</t>
  </si>
  <si>
    <t>ABS: Devuelve el VALOR ABSOLUTO de un número, es decir el número sin su signo.</t>
  </si>
  <si>
    <t>ENTERO: Redondea un número hasta el entero inferior más próximo.</t>
  </si>
  <si>
    <t>=ABS(B17)</t>
  </si>
  <si>
    <t>=ENTERO(B17)</t>
  </si>
  <si>
    <t>=TRUNCAR(B17;(1))</t>
  </si>
  <si>
    <t>FUNCIÓN ALEATORIO, ALEATORIO.ENTRE</t>
  </si>
  <si>
    <t>=ENTERO(número)</t>
  </si>
  <si>
    <t>=TRUNCAR(número; [núm_decimales])</t>
  </si>
  <si>
    <t>=ALEATORIO()</t>
  </si>
  <si>
    <t>=ALEATORIO.ENTRE(inferior, superior)</t>
  </si>
  <si>
    <t>ALEATORIO.ENTRE: Devuelve un número entero aleatorio entre los números que especifique.</t>
  </si>
  <si>
    <t xml:space="preserve">ALEATORIO: Devuelve un número real aleatorio mayor o igual que 0 y menor que 1, distribuido uniformemente. </t>
  </si>
  <si>
    <t>PARA AMBAS FUNCIONES SE CUMPLE QUE:</t>
  </si>
  <si>
    <t>ALEATORIO</t>
  </si>
  <si>
    <t>N° TELÉFONO</t>
  </si>
  <si>
    <t>CLAVE DE ACCESO</t>
  </si>
  <si>
    <t>Devuelve un nuevo número aleatorio cada vez que calcule la hoja de cálculo.</t>
  </si>
  <si>
    <t>REDONDEAR.MAS: Redondea un número hacia arriba, en dirección contraria a cero.</t>
  </si>
  <si>
    <t>REDONDEAR.MENOS: Redondea un número hacia abajo, en dirección hacia cero.</t>
  </si>
  <si>
    <t>REDONDEAR: La función REDONDEAR redondea un número a un número de decimales especificado.</t>
  </si>
  <si>
    <t>=ALEATORIO.ENTRE(910000000;999999999)</t>
  </si>
  <si>
    <t>=ALEATORIO.ENTRE(10000;50000)</t>
  </si>
  <si>
    <t>REDONDEAR</t>
  </si>
  <si>
    <t>REDONDEAR.MAS</t>
  </si>
  <si>
    <t>REDONDEAR.MENOS</t>
  </si>
  <si>
    <t>REDONDEA.PAR</t>
  </si>
  <si>
    <t>FUNCIÓN REDONDEAR, REDONDEAR.MAS, REDONDEAR.MENOS, REDONDEA.PAR, REDONDEA.IMPAR Y REDOND.MULT</t>
  </si>
  <si>
    <t>REDOND.MULT: Devuelve un número redondeado al múltiplo deseado.</t>
  </si>
  <si>
    <t xml:space="preserve">REDONDEA.IMPAR: Devuelve un número redondeado hacia arriba hasta el próximo número entero impar. </t>
  </si>
  <si>
    <t xml:space="preserve">REDONDEA.PAR: Devuelve un número redondeado hacia arriba hasta el próximo número entero par. </t>
  </si>
  <si>
    <t>REDOND.MULT</t>
  </si>
  <si>
    <t>=REDONDEAR(número, núm_decimales)</t>
  </si>
  <si>
    <t>=REDONDEAR.MAS(número; núm_decimales)</t>
  </si>
  <si>
    <t>=REDONDEAR.MENOS(número; núm_decimales)</t>
  </si>
  <si>
    <t>=REDONDEA.PAR(número)</t>
  </si>
  <si>
    <t>=REDONDEA.IMPAR(número)</t>
  </si>
  <si>
    <t>=REDOND.MULT(número, múltiplo)</t>
  </si>
  <si>
    <t>SINTAXIS</t>
  </si>
  <si>
    <t>=REDONDEAR.MAS(B23;1)</t>
  </si>
  <si>
    <t>=REDONDEAR.MENOS(B23;1)</t>
  </si>
  <si>
    <t>=REDONDEA.PAR(B23)</t>
  </si>
  <si>
    <t>=REDOND.MULT(B23;3)</t>
  </si>
  <si>
    <t>=REDONDEA.IMPAR(B23)</t>
  </si>
  <si>
    <t>=COCIENTE(numerador;denominador)</t>
  </si>
  <si>
    <t>=RESIDUO(número;núm_divisor)</t>
  </si>
  <si>
    <t>=M.C.M(número1;[número2];…)</t>
  </si>
  <si>
    <t>FUNCIÓN COCIENTE, RESIDUO, M.C.M Y M.C.D</t>
  </si>
  <si>
    <t>=M.C.D(número1;[número2];…)</t>
  </si>
  <si>
    <t>COCIENTE</t>
  </si>
  <si>
    <t>RESIDUO</t>
  </si>
  <si>
    <t>M.C.M</t>
  </si>
  <si>
    <t>M.C.D</t>
  </si>
  <si>
    <t>COCIENTE: Devuelve la parte entera de una división.</t>
  </si>
  <si>
    <t>RESIDUO: Devuelve el residuo o resto de la división entre número y divisor. El resultado tiene el mismo signo que divisor.</t>
  </si>
  <si>
    <t xml:space="preserve">M.C.M: Devuelve el mínimo común múltiplo de números enteros. </t>
  </si>
  <si>
    <t>M.C.D: Devuelve el máximo común divisor de dos o más números enteros.</t>
  </si>
  <si>
    <t>El mínimo común múltiplo es el menor entero positivo múltiplo de todos los argumentos enteros número1, número2, etc.</t>
  </si>
  <si>
    <t>DENOMINADOR</t>
  </si>
  <si>
    <t>FUNCIÓN NUMERO.ROMANO Y NUMERO.ARABE</t>
  </si>
  <si>
    <t>DIVISION FRACCIONARIA:</t>
  </si>
  <si>
    <t>NUMERADOR</t>
  </si>
  <si>
    <t xml:space="preserve">  DENOMINADOR/DIVISOR</t>
  </si>
  <si>
    <t xml:space="preserve"> NUMERADOR/DIVIDENDO</t>
  </si>
  <si>
    <t>b</t>
  </si>
  <si>
    <t xml:space="preserve">ó </t>
  </si>
  <si>
    <t>NÚMEROS</t>
  </si>
  <si>
    <t>DIVISIÓN</t>
  </si>
  <si>
    <t>=COCIENTE(435;4)</t>
  </si>
  <si>
    <t>=COCIENTE(287;8)</t>
  </si>
  <si>
    <t>=RESIDUO(435;4)</t>
  </si>
  <si>
    <t>=RESIDUO(287;8)</t>
  </si>
  <si>
    <t>CASO PRÁCTICO 1</t>
  </si>
  <si>
    <t>CASO PRÁCTICO 2</t>
  </si>
  <si>
    <t>ARABE</t>
  </si>
  <si>
    <t>ROMANO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</si>
  <si>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</si>
  <si>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</si>
  <si>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</si>
  <si>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</si>
  <si>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</si>
  <si>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</si>
  <si>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</si>
  <si>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</si>
  <si>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</si>
  <si>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</si>
  <si>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XX</t>
  </si>
  <si>
    <t>XXX</t>
  </si>
  <si>
    <t>XL</t>
  </si>
  <si>
    <t>L</t>
  </si>
  <si>
    <t>LX</t>
  </si>
  <si>
    <t>LXX</t>
  </si>
  <si>
    <t>LXXX</t>
  </si>
  <si>
    <t>XC</t>
  </si>
  <si>
    <t>C</t>
  </si>
  <si>
    <t>CC</t>
  </si>
  <si>
    <t>D</t>
  </si>
  <si>
    <t>M</t>
  </si>
  <si>
    <t>N° CAJAS</t>
  </si>
  <si>
    <t>COMBINACIONES</t>
  </si>
  <si>
    <t>TOTAL DE CAJAS</t>
  </si>
  <si>
    <t>8!</t>
  </si>
  <si>
    <t xml:space="preserve">                  C=</t>
  </si>
  <si>
    <t>4! * (8-4)!</t>
  </si>
  <si>
    <t>12!</t>
  </si>
  <si>
    <t>3! * (12-3)!</t>
  </si>
  <si>
    <t>FUNCIÓN SEN, COS, TAN, SEC, CSC Y COT</t>
  </si>
  <si>
    <t>=SENO(número)</t>
  </si>
  <si>
    <t>=COS(número)</t>
  </si>
  <si>
    <t>=TAN(número)</t>
  </si>
  <si>
    <t>=SEC(número)</t>
  </si>
  <si>
    <t>=CSC(número)</t>
  </si>
  <si>
    <t>=COT(número)</t>
  </si>
  <si>
    <t>SENO: Devuelve el seno de un ángulo determinado.</t>
  </si>
  <si>
    <t>COSENO: Devuelve el coseno de un ángulo determinado.</t>
  </si>
  <si>
    <t>TANGENTE: Devuelve la tangente de un ángulo determinado.</t>
  </si>
  <si>
    <t>SECANTE: Devuelve la secante de un ángulo determinado.</t>
  </si>
  <si>
    <t>COSECANTE: Devuelve la cosecante de un ángulo determinado.</t>
  </si>
  <si>
    <t>COTANGENTE: Devuelve el cotangente de un ángulo determinado.</t>
  </si>
  <si>
    <r>
      <rPr>
        <b/>
        <sz val="16"/>
        <color theme="9"/>
        <rFont val="Calibri"/>
        <family val="2"/>
        <scheme val="minor"/>
      </rPr>
      <t>a</t>
    </r>
    <r>
      <rPr>
        <b/>
        <sz val="16"/>
        <color theme="1"/>
        <rFont val="Calibri"/>
        <family val="2"/>
        <scheme val="minor"/>
      </rPr>
      <t>/</t>
    </r>
    <r>
      <rPr>
        <b/>
        <sz val="16"/>
        <color rgb="FFFF0000"/>
        <rFont val="Calibri"/>
        <family val="2"/>
        <scheme val="minor"/>
      </rPr>
      <t>h</t>
    </r>
  </si>
  <si>
    <r>
      <rPr>
        <b/>
        <sz val="16"/>
        <color theme="4"/>
        <rFont val="Calibri"/>
        <family val="2"/>
        <scheme val="minor"/>
      </rPr>
      <t>b</t>
    </r>
    <r>
      <rPr>
        <b/>
        <sz val="16"/>
        <color theme="1"/>
        <rFont val="Calibri"/>
        <family val="2"/>
        <scheme val="minor"/>
      </rPr>
      <t>/</t>
    </r>
    <r>
      <rPr>
        <b/>
        <sz val="16"/>
        <color rgb="FFFF0000"/>
        <rFont val="Calibri"/>
        <family val="2"/>
        <scheme val="minor"/>
      </rPr>
      <t>h</t>
    </r>
  </si>
  <si>
    <r>
      <rPr>
        <b/>
        <sz val="16"/>
        <color theme="9"/>
        <rFont val="Calibri"/>
        <family val="2"/>
        <scheme val="minor"/>
      </rPr>
      <t>a</t>
    </r>
    <r>
      <rPr>
        <b/>
        <sz val="16"/>
        <color theme="1"/>
        <rFont val="Calibri"/>
        <family val="2"/>
        <scheme val="minor"/>
      </rPr>
      <t>/</t>
    </r>
    <r>
      <rPr>
        <b/>
        <sz val="16"/>
        <color theme="4"/>
        <rFont val="Calibri"/>
        <family val="2"/>
        <scheme val="minor"/>
      </rPr>
      <t>b</t>
    </r>
  </si>
  <si>
    <r>
      <rPr>
        <b/>
        <sz val="16"/>
        <color theme="4"/>
        <rFont val="Calibri"/>
        <family val="2"/>
        <scheme val="minor"/>
      </rPr>
      <t>b</t>
    </r>
    <r>
      <rPr>
        <b/>
        <sz val="16"/>
        <color theme="1"/>
        <rFont val="Calibri"/>
        <family val="2"/>
        <scheme val="minor"/>
      </rPr>
      <t>/</t>
    </r>
    <r>
      <rPr>
        <b/>
        <sz val="16"/>
        <color theme="9"/>
        <rFont val="Calibri"/>
        <family val="2"/>
        <scheme val="minor"/>
      </rPr>
      <t>a</t>
    </r>
  </si>
  <si>
    <r>
      <rPr>
        <b/>
        <sz val="16"/>
        <color rgb="FFFF0000"/>
        <rFont val="Calibri"/>
        <family val="2"/>
        <scheme val="minor"/>
      </rPr>
      <t>h</t>
    </r>
    <r>
      <rPr>
        <b/>
        <sz val="16"/>
        <color theme="1"/>
        <rFont val="Calibri"/>
        <family val="2"/>
        <scheme val="minor"/>
      </rPr>
      <t>/</t>
    </r>
    <r>
      <rPr>
        <b/>
        <sz val="16"/>
        <color theme="4"/>
        <rFont val="Calibri"/>
        <family val="2"/>
        <scheme val="minor"/>
      </rPr>
      <t>b</t>
    </r>
  </si>
  <si>
    <r>
      <rPr>
        <b/>
        <sz val="16"/>
        <color rgb="FFFF0000"/>
        <rFont val="Calibri"/>
        <family val="2"/>
        <scheme val="minor"/>
      </rPr>
      <t>h</t>
    </r>
    <r>
      <rPr>
        <b/>
        <sz val="16"/>
        <color theme="1"/>
        <rFont val="Calibri"/>
        <family val="2"/>
        <scheme val="minor"/>
      </rPr>
      <t>/</t>
    </r>
    <r>
      <rPr>
        <b/>
        <sz val="16"/>
        <color theme="9"/>
        <rFont val="Calibri"/>
        <family val="2"/>
        <scheme val="minor"/>
      </rPr>
      <t>a</t>
    </r>
  </si>
  <si>
    <t>SENO</t>
  </si>
  <si>
    <t>COS</t>
  </si>
  <si>
    <t>TAN</t>
  </si>
  <si>
    <t>SEC</t>
  </si>
  <si>
    <t>CSC</t>
  </si>
  <si>
    <t>COT</t>
  </si>
  <si>
    <t>GRADOS</t>
  </si>
  <si>
    <t>=SENO(K11*PI()/180)</t>
  </si>
  <si>
    <t>=TAN(K11*PI()/180)</t>
  </si>
  <si>
    <t>=SEC(K11*PI()/180)</t>
  </si>
  <si>
    <t>=CSC(K11*PI()/180)</t>
  </si>
  <si>
    <t>=COT(K11*PI()/180)</t>
  </si>
  <si>
    <t>=COS(K11*PI()/180)</t>
  </si>
  <si>
    <t>FÓRMULAS PARA 37°</t>
  </si>
  <si>
    <t>A RADIANES: (número*PI()/180)</t>
  </si>
  <si>
    <t xml:space="preserve">PARA CALCULAR ESTAS </t>
  </si>
  <si>
    <t>FUNCIÓN PRODUCTO, POTENCIA, RAIZ, EXP, LN, LOG, LOG10</t>
  </si>
  <si>
    <t>=PRODUCTO(número1:[número2];…)</t>
  </si>
  <si>
    <t>=POTENCIA(número;potencia)</t>
  </si>
  <si>
    <t>=RAIZ(número)</t>
  </si>
  <si>
    <t>=EXP(número)</t>
  </si>
  <si>
    <t>=LN(número)</t>
  </si>
  <si>
    <t>=LOG(número;[base])</t>
  </si>
  <si>
    <t>=LOG10(número)</t>
  </si>
  <si>
    <t>PRODUCTO: Multiplica todos los números proporcionados como argumentos y devuelve el producto.</t>
  </si>
  <si>
    <t>POTENCIA: Devuelve el resultado de elevar el argumento número a una potencia.</t>
  </si>
  <si>
    <t>RAIZ: Devuelve la raíz cuadrada de un número.</t>
  </si>
  <si>
    <t>LOG: Devuelve el logaritmo de un número en la base especificada.</t>
  </si>
  <si>
    <t>LOG10: Devuelve el logaritmo en base 10 de un número.</t>
  </si>
  <si>
    <t xml:space="preserve">EXP: Devuelve 'e' elevado a la potencia del argumento número. </t>
  </si>
  <si>
    <t xml:space="preserve">LN: Devuelve el logaritmo natural de un número. </t>
  </si>
  <si>
    <t>Los logaritmos naturales son logaritmos que se basan en la constante 'e'.</t>
  </si>
  <si>
    <t xml:space="preserve"> La constante 'e' es igual a 2,71828182845904, la base del logaritmo natural.</t>
  </si>
  <si>
    <t>PRODUCTO</t>
  </si>
  <si>
    <t>POTENCIA</t>
  </si>
  <si>
    <t>RAIZ</t>
  </si>
  <si>
    <t>#</t>
  </si>
  <si>
    <t>EXP</t>
  </si>
  <si>
    <t>LN</t>
  </si>
  <si>
    <t>LOG</t>
  </si>
  <si>
    <t>LOG10</t>
  </si>
  <si>
    <t>=PRODUCTO(N5;N6)</t>
  </si>
  <si>
    <t>=POTENCIA(N5;N6)</t>
  </si>
  <si>
    <t>=RAIZ(N6)</t>
  </si>
  <si>
    <t>=EXP(N6)</t>
  </si>
  <si>
    <t>=LN(N7)</t>
  </si>
  <si>
    <t>=LOG(N7;N6)</t>
  </si>
  <si>
    <t>=LOG10(N7)</t>
  </si>
  <si>
    <t>=PRODUCTO(16;9)</t>
  </si>
  <si>
    <t>=POTENCIA(9;2)</t>
  </si>
  <si>
    <t>=RAIZ(9)</t>
  </si>
  <si>
    <t>=EXP(2)</t>
  </si>
  <si>
    <t>=LN(16)</t>
  </si>
  <si>
    <t>=LOG(16;9)</t>
  </si>
  <si>
    <t>=LOG10(2)</t>
  </si>
  <si>
    <r>
      <t xml:space="preserve">Observación: </t>
    </r>
    <r>
      <rPr>
        <sz val="16"/>
        <rFont val="Franklin Gothic Demi"/>
        <family val="2"/>
      </rPr>
      <t>LN es el inverso de la función EXP.</t>
    </r>
  </si>
  <si>
    <t>FUNCIÓN COMBINAT</t>
  </si>
  <si>
    <t>FUNCIÓN</t>
  </si>
  <si>
    <t>SINTAXIS Y ARGUMENTOS</t>
  </si>
  <si>
    <t>NUMERO.ROMANO</t>
  </si>
  <si>
    <t>NUMERO.ARABE</t>
  </si>
  <si>
    <t>COMBINAT</t>
  </si>
  <si>
    <r>
      <t>NUMERO.ROMANO(</t>
    </r>
    <r>
      <rPr>
        <b/>
        <sz val="16"/>
        <color rgb="FF7030A0"/>
        <rFont val="Calibri"/>
        <family val="2"/>
      </rPr>
      <t>número</t>
    </r>
    <r>
      <rPr>
        <b/>
        <sz val="16"/>
        <rFont val="Calibri"/>
        <family val="2"/>
      </rPr>
      <t xml:space="preserve">; </t>
    </r>
    <r>
      <rPr>
        <b/>
        <sz val="16"/>
        <color rgb="FF00B050"/>
        <rFont val="Calibri"/>
        <family val="2"/>
      </rPr>
      <t>[forma]</t>
    </r>
    <r>
      <rPr>
        <b/>
        <sz val="16"/>
        <rFont val="Calibri"/>
        <family val="2"/>
      </rPr>
      <t>)</t>
    </r>
  </si>
  <si>
    <r>
      <t>NUMERO.ARABE(</t>
    </r>
    <r>
      <rPr>
        <b/>
        <sz val="16"/>
        <color theme="7" tint="-0.499984740745262"/>
        <rFont val="Calibri"/>
        <family val="2"/>
        <scheme val="minor"/>
      </rPr>
      <t>texto</t>
    </r>
    <r>
      <rPr>
        <b/>
        <sz val="16"/>
        <rFont val="Calibri"/>
        <family val="2"/>
        <scheme val="minor"/>
      </rPr>
      <t>)</t>
    </r>
  </si>
  <si>
    <r>
      <t>COMBINAT(</t>
    </r>
    <r>
      <rPr>
        <b/>
        <sz val="16"/>
        <color rgb="FF7030A0"/>
        <rFont val="Calibri"/>
        <family val="2"/>
      </rPr>
      <t>número</t>
    </r>
    <r>
      <rPr>
        <b/>
        <sz val="16"/>
        <rFont val="Calibri"/>
        <family val="2"/>
      </rPr>
      <t xml:space="preserve">; </t>
    </r>
    <r>
      <rPr>
        <b/>
        <sz val="16"/>
        <color rgb="FF00B050"/>
        <rFont val="Calibri"/>
        <family val="2"/>
      </rPr>
      <t>tamaño</t>
    </r>
    <r>
      <rPr>
        <b/>
        <sz val="16"/>
        <rFont val="Calibri"/>
        <family val="2"/>
      </rPr>
      <t>)</t>
    </r>
  </si>
  <si>
    <r>
      <t>SUMAR.SI(</t>
    </r>
    <r>
      <rPr>
        <b/>
        <sz val="16"/>
        <color rgb="FF0070C0"/>
        <rFont val="Calibri"/>
        <family val="2"/>
      </rPr>
      <t xml:space="preserve">rango, </t>
    </r>
    <r>
      <rPr>
        <b/>
        <sz val="16"/>
        <color theme="7" tint="-0.499984740745262"/>
        <rFont val="Calibri"/>
        <family val="2"/>
      </rPr>
      <t>criterio</t>
    </r>
    <r>
      <rPr>
        <b/>
        <sz val="16"/>
        <rFont val="Calibri"/>
        <family val="2"/>
      </rPr>
      <t xml:space="preserve">, </t>
    </r>
    <r>
      <rPr>
        <b/>
        <sz val="16"/>
        <color rgb="FFFF0066"/>
        <rFont val="Calibri"/>
        <family val="2"/>
      </rPr>
      <t>[rango_suma]</t>
    </r>
    <r>
      <rPr>
        <b/>
        <sz val="16"/>
        <rFont val="Calibri"/>
        <family val="2"/>
      </rPr>
      <t>)</t>
    </r>
  </si>
  <si>
    <r>
      <t>SUMA(</t>
    </r>
    <r>
      <rPr>
        <b/>
        <sz val="16"/>
        <color rgb="FF00B050"/>
        <rFont val="Calibri"/>
        <family val="2"/>
      </rPr>
      <t>número1</t>
    </r>
    <r>
      <rPr>
        <b/>
        <sz val="16"/>
        <rFont val="Calibri"/>
        <family val="2"/>
      </rPr>
      <t>,</t>
    </r>
    <r>
      <rPr>
        <b/>
        <sz val="16"/>
        <color theme="5" tint="-0.249977111117893"/>
        <rFont val="Calibri"/>
        <family val="2"/>
      </rPr>
      <t>[número2]</t>
    </r>
    <r>
      <rPr>
        <b/>
        <sz val="16"/>
        <rFont val="Calibri"/>
        <family val="2"/>
      </rPr>
      <t>,...)</t>
    </r>
  </si>
  <si>
    <r>
      <t>SUMAR.SI.CONJUNTO(</t>
    </r>
    <r>
      <rPr>
        <b/>
        <sz val="16"/>
        <color rgb="FFFF0066"/>
        <rFont val="Calibri"/>
        <family val="2"/>
        <scheme val="minor"/>
      </rPr>
      <t>rango_suma</t>
    </r>
    <r>
      <rPr>
        <b/>
        <sz val="16"/>
        <color theme="1"/>
        <rFont val="Calibri"/>
        <family val="2"/>
        <scheme val="minor"/>
      </rPr>
      <t xml:space="preserve">; </t>
    </r>
    <r>
      <rPr>
        <b/>
        <sz val="16"/>
        <color rgb="FF7030A0"/>
        <rFont val="Calibri"/>
        <family val="2"/>
        <scheme val="minor"/>
      </rPr>
      <t>rango_criterios1</t>
    </r>
    <r>
      <rPr>
        <b/>
        <sz val="16"/>
        <color theme="1"/>
        <rFont val="Calibri"/>
        <family val="2"/>
        <scheme val="minor"/>
      </rPr>
      <t xml:space="preserve">; </t>
    </r>
    <r>
      <rPr>
        <b/>
        <sz val="16"/>
        <color theme="7" tint="-0.499984740745262"/>
        <rFont val="Calibri"/>
        <family val="2"/>
        <scheme val="minor"/>
      </rPr>
      <t>criterios1;</t>
    </r>
    <r>
      <rPr>
        <b/>
        <sz val="16"/>
        <color theme="1"/>
        <rFont val="Calibri"/>
        <family val="2"/>
        <scheme val="minor"/>
      </rPr>
      <t xml:space="preserve"> [</t>
    </r>
    <r>
      <rPr>
        <b/>
        <sz val="16"/>
        <color rgb="FF7030A0"/>
        <rFont val="Calibri"/>
        <family val="2"/>
        <scheme val="minor"/>
      </rPr>
      <t>rango_criterios2</t>
    </r>
    <r>
      <rPr>
        <b/>
        <sz val="16"/>
        <color theme="1"/>
        <rFont val="Calibri"/>
        <family val="2"/>
        <scheme val="minor"/>
      </rPr>
      <t>;</t>
    </r>
    <r>
      <rPr>
        <b/>
        <sz val="16"/>
        <color theme="7" tint="-0.499984740745262"/>
        <rFont val="Calibri"/>
        <family val="2"/>
        <scheme val="minor"/>
      </rPr>
      <t xml:space="preserve"> criterios2</t>
    </r>
    <r>
      <rPr>
        <b/>
        <sz val="16"/>
        <color theme="1"/>
        <rFont val="Calibri"/>
        <family val="2"/>
        <scheme val="minor"/>
      </rPr>
      <t>];...)</t>
    </r>
  </si>
  <si>
    <r>
      <rPr>
        <b/>
        <sz val="24"/>
        <color theme="9" tint="-0.499984740745262"/>
        <rFont val="Calibri"/>
        <family val="2"/>
        <scheme val="minor"/>
      </rPr>
      <t>a</t>
    </r>
    <r>
      <rPr>
        <b/>
        <sz val="24"/>
        <color theme="9"/>
        <rFont val="Calibri"/>
        <family val="2"/>
        <scheme val="minor"/>
      </rPr>
      <t xml:space="preserve">   </t>
    </r>
    <r>
      <rPr>
        <b/>
        <sz val="24"/>
        <rFont val="Calibri"/>
        <family val="2"/>
        <scheme val="minor"/>
      </rPr>
      <t>=</t>
    </r>
    <r>
      <rPr>
        <b/>
        <sz val="24"/>
        <color theme="9"/>
        <rFont val="Calibri"/>
        <family val="2"/>
        <scheme val="minor"/>
      </rPr>
      <t xml:space="preserve"> </t>
    </r>
    <r>
      <rPr>
        <b/>
        <sz val="24"/>
        <color rgb="FFFF0000"/>
        <rFont val="Calibri"/>
        <family val="2"/>
        <scheme val="minor"/>
      </rPr>
      <t>c</t>
    </r>
    <r>
      <rPr>
        <b/>
        <sz val="24"/>
        <color theme="9"/>
        <rFont val="Calibri"/>
        <family val="2"/>
        <scheme val="minor"/>
      </rPr>
      <t xml:space="preserve"> </t>
    </r>
    <r>
      <rPr>
        <b/>
        <sz val="24"/>
        <rFont val="Calibri"/>
        <family val="2"/>
        <scheme val="minor"/>
      </rPr>
      <t>+</t>
    </r>
    <r>
      <rPr>
        <b/>
        <sz val="24"/>
        <color theme="9"/>
        <rFont val="Calibri"/>
        <family val="2"/>
        <scheme val="minor"/>
      </rPr>
      <t xml:space="preserve"> </t>
    </r>
    <r>
      <rPr>
        <b/>
        <sz val="24"/>
        <color rgb="FFFF0066"/>
        <rFont val="Calibri"/>
        <family val="2"/>
        <scheme val="minor"/>
      </rPr>
      <t>d</t>
    </r>
  </si>
  <si>
    <r>
      <t>·</t>
    </r>
    <r>
      <rPr>
        <b/>
        <i/>
        <sz val="14"/>
        <color rgb="FF00B050"/>
        <rFont val="Calibri"/>
        <family val="2"/>
        <scheme val="minor"/>
      </rPr>
      <t>número1</t>
    </r>
    <r>
      <rPr>
        <b/>
        <sz val="14"/>
        <color rgb="FF000000"/>
        <rFont val="Calibri"/>
        <family val="2"/>
        <scheme val="minor"/>
      </rPr>
      <t>: El primer número a sumar.</t>
    </r>
  </si>
  <si>
    <r>
      <t>·</t>
    </r>
    <r>
      <rPr>
        <b/>
        <i/>
        <sz val="14"/>
        <color rgb="FFC65911"/>
        <rFont val="Calibri"/>
        <family val="2"/>
        <scheme val="minor"/>
      </rPr>
      <t>número2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El segundo número a sumar.</t>
    </r>
  </si>
  <si>
    <r>
      <t>·</t>
    </r>
    <r>
      <rPr>
        <b/>
        <i/>
        <sz val="14"/>
        <color rgb="FF0070C0"/>
        <rFont val="Calibri"/>
        <family val="2"/>
        <scheme val="minor"/>
      </rPr>
      <t>rango</t>
    </r>
    <r>
      <rPr>
        <b/>
        <sz val="14"/>
        <rFont val="Calibri"/>
        <family val="2"/>
        <scheme val="minor"/>
      </rPr>
      <t>: El rango de celdas que se le aplicará la condición de suma.</t>
    </r>
  </si>
  <si>
    <r>
      <t>·</t>
    </r>
    <r>
      <rPr>
        <b/>
        <i/>
        <sz val="14"/>
        <color theme="7" tint="-0.499984740745262"/>
        <rFont val="Calibri"/>
        <family val="2"/>
        <scheme val="minor"/>
      </rPr>
      <t>criterio</t>
    </r>
    <r>
      <rPr>
        <b/>
        <sz val="14"/>
        <rFont val="Calibri"/>
        <family val="2"/>
        <scheme val="minor"/>
      </rPr>
      <t>: El criterio que se debe de cumplir para la suma.</t>
    </r>
  </si>
  <si>
    <r>
      <t>·</t>
    </r>
    <r>
      <rPr>
        <b/>
        <i/>
        <sz val="14"/>
        <color rgb="FFFF0066"/>
        <rFont val="Calibri"/>
        <family val="2"/>
        <scheme val="minor"/>
      </rPr>
      <t>[rango_suma]</t>
    </r>
    <r>
      <rPr>
        <b/>
        <sz val="14"/>
        <rFont val="Calibri"/>
        <family val="2"/>
        <scheme val="minor"/>
      </rPr>
      <t xml:space="preserve"> (opcional): El rango de celdas que será sumado. </t>
    </r>
  </si>
  <si>
    <r>
      <t>·</t>
    </r>
    <r>
      <rPr>
        <b/>
        <i/>
        <sz val="14"/>
        <color rgb="FFFF0066"/>
        <rFont val="Calibri"/>
        <family val="2"/>
        <scheme val="minor"/>
      </rPr>
      <t>rango_suma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El rango de celdas que será sumado.</t>
    </r>
  </si>
  <si>
    <r>
      <t>·</t>
    </r>
    <r>
      <rPr>
        <b/>
        <i/>
        <sz val="14"/>
        <color rgb="FF7030A0"/>
        <rFont val="Calibri"/>
        <family val="2"/>
        <scheme val="minor"/>
      </rPr>
      <t>rango_criterios1</t>
    </r>
    <r>
      <rPr>
        <b/>
        <sz val="14"/>
        <color rgb="FF000000"/>
        <rFont val="Calibri"/>
        <family val="2"/>
        <scheme val="minor"/>
      </rPr>
      <t>: El primer rango que contiene los valores a evaluar.</t>
    </r>
  </si>
  <si>
    <r>
      <t>·</t>
    </r>
    <r>
      <rPr>
        <b/>
        <i/>
        <sz val="14"/>
        <color rgb="FF806000"/>
        <rFont val="Calibri"/>
        <family val="2"/>
        <scheme val="minor"/>
      </rPr>
      <t>criterios1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El criterio que deberá cumplir el rango_criterios1.</t>
    </r>
  </si>
  <si>
    <r>
      <t>·</t>
    </r>
    <r>
      <rPr>
        <b/>
        <i/>
        <sz val="14"/>
        <color rgb="FF7030A0"/>
        <rFont val="Calibri"/>
        <family val="2"/>
        <scheme val="minor"/>
      </rPr>
      <t>rango_criterios2</t>
    </r>
    <r>
      <rPr>
        <b/>
        <sz val="14"/>
        <color theme="1"/>
        <rFont val="Calibri"/>
        <family val="2"/>
        <scheme val="minor"/>
      </rPr>
      <t xml:space="preserve"> (opcional)</t>
    </r>
    <r>
      <rPr>
        <b/>
        <sz val="14"/>
        <color rgb="FF000000"/>
        <rFont val="Calibri"/>
        <family val="2"/>
        <scheme val="minor"/>
      </rPr>
      <t>: El segundo rango con valores a evaluar.</t>
    </r>
  </si>
  <si>
    <r>
      <t>·</t>
    </r>
    <r>
      <rPr>
        <b/>
        <i/>
        <sz val="14"/>
        <color rgb="FF806000"/>
        <rFont val="Calibri"/>
        <family val="2"/>
        <scheme val="minor"/>
      </rPr>
      <t>criterios 2</t>
    </r>
    <r>
      <rPr>
        <b/>
        <sz val="14"/>
        <color theme="1"/>
        <rFont val="Calibri"/>
        <family val="2"/>
        <scheme val="minor"/>
      </rPr>
      <t xml:space="preserve"> (opcional): </t>
    </r>
    <r>
      <rPr>
        <b/>
        <sz val="14"/>
        <color rgb="FF000000"/>
        <rFont val="Calibri"/>
        <family val="2"/>
        <scheme val="minor"/>
      </rPr>
      <t>El criterio que deberá cumplir el rango_criterios2.</t>
    </r>
  </si>
  <si>
    <r>
      <t>·</t>
    </r>
    <r>
      <rPr>
        <b/>
        <i/>
        <sz val="14"/>
        <color rgb="FF7030A0"/>
        <rFont val="Calibri"/>
        <family val="2"/>
        <scheme val="minor"/>
      </rPr>
      <t>número</t>
    </r>
    <r>
      <rPr>
        <b/>
        <sz val="14"/>
        <color rgb="FF000000"/>
        <rFont val="Calibri"/>
        <family val="2"/>
        <scheme val="minor"/>
      </rPr>
      <t>: El número total de elementos.</t>
    </r>
  </si>
  <si>
    <r>
      <t>·</t>
    </r>
    <r>
      <rPr>
        <b/>
        <i/>
        <sz val="14"/>
        <color rgb="FF00B050"/>
        <rFont val="Calibri"/>
        <family val="2"/>
        <scheme val="minor"/>
      </rPr>
      <t>tamaño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El número de elementos en cada combinación.</t>
    </r>
  </si>
  <si>
    <r>
      <t>·</t>
    </r>
    <r>
      <rPr>
        <b/>
        <i/>
        <sz val="14"/>
        <color rgb="FF7030A0"/>
        <rFont val="Calibri"/>
        <family val="2"/>
        <scheme val="minor"/>
      </rPr>
      <t>número</t>
    </r>
    <r>
      <rPr>
        <b/>
        <sz val="14"/>
        <color rgb="FF000000"/>
        <rFont val="Calibri"/>
        <family val="2"/>
        <scheme val="minor"/>
      </rPr>
      <t>: El número arábigo que se desea convertir.</t>
    </r>
  </si>
  <si>
    <r>
      <t>·</t>
    </r>
    <r>
      <rPr>
        <b/>
        <i/>
        <sz val="14"/>
        <color rgb="FF00B050"/>
        <rFont val="Calibri"/>
        <family val="2"/>
        <scheme val="minor"/>
      </rPr>
      <t>[forma]</t>
    </r>
    <r>
      <rPr>
        <b/>
        <sz val="14"/>
        <color theme="1"/>
        <rFont val="Calibri"/>
        <family val="2"/>
        <scheme val="minor"/>
      </rPr>
      <t xml:space="preserve"> (opcional):</t>
    </r>
    <r>
      <rPr>
        <b/>
        <sz val="14"/>
        <color rgb="FF000000"/>
        <rFont val="Calibri"/>
        <family val="2"/>
        <scheme val="minor"/>
      </rPr>
      <t xml:space="preserve"> Define el tipo de número romano. </t>
    </r>
  </si>
  <si>
    <r>
      <t>·</t>
    </r>
    <r>
      <rPr>
        <b/>
        <i/>
        <sz val="14"/>
        <color rgb="FF806000"/>
        <rFont val="Calibri"/>
        <family val="2"/>
        <scheme val="minor"/>
      </rPr>
      <t>texto</t>
    </r>
    <r>
      <rPr>
        <b/>
        <sz val="14"/>
        <color rgb="FF000000"/>
        <rFont val="Calibri"/>
        <family val="2"/>
        <scheme val="minor"/>
      </rPr>
      <t>: Es el número romano que se quiere convertir.</t>
    </r>
  </si>
  <si>
    <t xml:space="preserve">Puede sumar valores individuales o rangos </t>
  </si>
  <si>
    <t>de  celdas o una combinación de ellas.</t>
  </si>
  <si>
    <t>Permite sumar los valores de un rango</t>
  </si>
  <si>
    <t xml:space="preserve"> de celdas que cumplen con varias </t>
  </si>
  <si>
    <t>condiciones y permite hasta 127 criterios.</t>
  </si>
  <si>
    <t xml:space="preserve">Permite hacer una suma de celdas que </t>
  </si>
  <si>
    <t>cumplen con un determinado criterio.</t>
  </si>
  <si>
    <t xml:space="preserve">Obtiene el número de combinaciones para </t>
  </si>
  <si>
    <t>un conjunto determinado de números.</t>
  </si>
  <si>
    <t>=SUMA(E25:E44)</t>
  </si>
  <si>
    <t xml:space="preserve">SE UTILIZARÁ LA CONVERSIÓN </t>
  </si>
  <si>
    <t xml:space="preserve"> DE CUALQUIER ÁNGULO </t>
  </si>
  <si>
    <t>RAZONES TRIGONOMÉTRICAS</t>
  </si>
  <si>
    <t>Elementos de las Fórmulas y Funciones</t>
  </si>
  <si>
    <t>Ingresar Fórmulas usando Nombres</t>
  </si>
  <si>
    <t>Fórmulas con Operadores</t>
  </si>
  <si>
    <t>Idioma de las Fórmulas</t>
  </si>
  <si>
    <t>Referencias Fijas y variables</t>
  </si>
  <si>
    <t>Autosuma</t>
  </si>
  <si>
    <t>Herramientas de análisis rápido</t>
  </si>
  <si>
    <t>El asistente de Funciones de Excel</t>
  </si>
  <si>
    <t>Funciones volátiles</t>
  </si>
  <si>
    <t>Función SI, Y, O y XO</t>
  </si>
  <si>
    <t>Función FALSO, VERDADERO y NO</t>
  </si>
  <si>
    <t>Usar funciones anidadas en una fórmula</t>
  </si>
  <si>
    <t>Crear un Índice con Números Romanos</t>
  </si>
  <si>
    <t>1. Elementos de las Fórmulas y Funciones</t>
  </si>
  <si>
    <t>2. Ingresar Fórmulas usando Nombres</t>
  </si>
  <si>
    <t>3. Fórmulas con Operadores</t>
  </si>
  <si>
    <t>4. Idioma de las Fórmulas</t>
  </si>
  <si>
    <t>5. Referencias Fijas y variables</t>
  </si>
  <si>
    <t>6. Autosuma</t>
  </si>
  <si>
    <t>7. Herramientas de análisis rápido</t>
  </si>
  <si>
    <t>8. El asistente de Funciones de Excel</t>
  </si>
  <si>
    <t>9. Funciones volátiles</t>
  </si>
  <si>
    <t>10. Función SI, Y, O y XO</t>
  </si>
  <si>
    <t>11. Función FALSO, VERDADERO y NO</t>
  </si>
  <si>
    <t>12. Usar funciones anidadas en una fórmula</t>
  </si>
  <si>
    <t>Extracción</t>
  </si>
  <si>
    <t>Posición</t>
  </si>
  <si>
    <t>Número romano + punto</t>
  </si>
  <si>
    <t>Resultado</t>
  </si>
  <si>
    <t>Temario</t>
  </si>
  <si>
    <t>Número arábico</t>
  </si>
  <si>
    <t>Crear un Índice con Números Romanos, ahora los temas y números están en una celda</t>
  </si>
  <si>
    <t xml:space="preserve">Convierte un número arábigo en romano. </t>
  </si>
  <si>
    <t xml:space="preserve">Convierte un número romano en arábigo. </t>
  </si>
  <si>
    <t xml:space="preserve">      0 = Clásico, 1-3 = más concisos, 4 = Simplificado.</t>
  </si>
  <si>
    <t>AB, BC, AC</t>
  </si>
  <si>
    <t>AB, AC, BC, BA, CA,CB</t>
  </si>
  <si>
    <t>Combinatoria: Importa el orden</t>
  </si>
  <si>
    <t>Variación: No importa el orden</t>
  </si>
  <si>
    <t>A, B y C:</t>
  </si>
  <si>
    <t>El máximo común divisor es el mayor número entero por el cual número1 y número2 son divisibles sin dejar residuo.</t>
  </si>
  <si>
    <t>22 y múltiplo 5:</t>
  </si>
  <si>
    <t>28 y múltiplo 5:</t>
  </si>
  <si>
    <r>
      <t xml:space="preserve">15, </t>
    </r>
    <r>
      <rPr>
        <b/>
        <sz val="16"/>
        <color rgb="FF00B050"/>
        <rFont val="Calibri"/>
        <family val="2"/>
        <scheme val="minor"/>
      </rPr>
      <t>20</t>
    </r>
    <r>
      <rPr>
        <b/>
        <sz val="16"/>
        <color theme="1"/>
        <rFont val="Calibri"/>
        <family val="2"/>
        <scheme val="minor"/>
      </rPr>
      <t>, 25, 30…</t>
    </r>
  </si>
  <si>
    <r>
      <t xml:space="preserve">15, 20, 25, </t>
    </r>
    <r>
      <rPr>
        <b/>
        <sz val="16"/>
        <color rgb="FF00B050"/>
        <rFont val="Calibri"/>
        <family val="2"/>
        <scheme val="minor"/>
      </rPr>
      <t>30…</t>
    </r>
  </si>
  <si>
    <t>Ejemplo de REDOND.MULT:</t>
  </si>
  <si>
    <t>REDONDEAR.IMPAR</t>
  </si>
  <si>
    <t>SUMAR VENTAS MAYORES A 90$</t>
  </si>
  <si>
    <t>EMPLEADO</t>
  </si>
  <si>
    <t>TIPO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</si>
</sst>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_-[$$-540A]* #,##0.00_ ;_-[$$-540A]* \-#,##0.00\ ;_-[$$-540A]* &quot;-&quot;??_ ;_-@_ "/>
    <numFmt numFmtId="166" formatCode="_-* #,##0.0000_-;\-* #,##0.0000_-;_-* &quot;-&quot;??_-;_-@_-"/>
    <numFmt numFmtId="167" formatCode="_-* #,##0.00000_-;\-* #,##0.00000_-;_-* &quot;-&quot;??_-;_-@_-"/>
    <numFmt numFmtId="168" formatCode="0.0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4"/>
      <name val="Franklin Gothic Dem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Franklin Gothic Book"/>
      <family val="2"/>
    </font>
    <font>
      <b/>
      <sz val="16"/>
      <color rgb="FF2F2F2F"/>
      <name val="Calibri"/>
      <family val="2"/>
    </font>
    <font>
      <b/>
      <sz val="16"/>
      <color rgb="FF2F2F2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color theme="4" tint="-0.249977111117893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24"/>
      <name val="Calibri"/>
      <family val="2"/>
      <scheme val="minor"/>
    </font>
    <font>
      <b/>
      <sz val="24"/>
      <color theme="9"/>
      <name val="Calibri"/>
      <family val="2"/>
      <scheme val="minor"/>
    </font>
    <font>
      <b/>
      <sz val="24"/>
      <color rgb="FFFF0066"/>
      <name val="Calibri"/>
      <family val="2"/>
      <scheme val="minor"/>
    </font>
    <font>
      <b/>
      <sz val="16"/>
      <color theme="1"/>
      <name val="Franklin Gothic Book"/>
      <family val="2"/>
    </font>
    <font>
      <b/>
      <sz val="16"/>
      <name val="Franklin Gothic Book"/>
      <family val="2"/>
    </font>
    <font>
      <b/>
      <sz val="16"/>
      <color theme="9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14"/>
      <color theme="0"/>
      <name val="Franklin Gothic Book"/>
      <family val="2"/>
    </font>
    <font>
      <sz val="16"/>
      <color theme="0"/>
      <name val="Franklin Gothic Demi"/>
      <family val="2"/>
    </font>
    <font>
      <sz val="16"/>
      <color theme="1"/>
      <name val="Franklin Gothic Demi"/>
      <family val="2"/>
    </font>
    <font>
      <sz val="24"/>
      <color rgb="FFFF0000"/>
      <name val="Franklin Gothic Demi"/>
      <family val="2"/>
    </font>
    <font>
      <sz val="16"/>
      <name val="Franklin Gothic Demi"/>
      <family val="2"/>
    </font>
    <font>
      <b/>
      <sz val="14"/>
      <color theme="1"/>
      <name val="Calibri"/>
      <family val="2"/>
      <scheme val="minor"/>
    </font>
    <font>
      <sz val="14"/>
      <color theme="0"/>
      <name val="Franklin Gothic Demi"/>
      <family val="2"/>
    </font>
    <font>
      <b/>
      <sz val="14"/>
      <name val="Calibri"/>
      <family val="2"/>
      <scheme val="minor"/>
    </font>
    <font>
      <b/>
      <sz val="16"/>
      <color rgb="FF7030A0"/>
      <name val="Calibri"/>
      <family val="2"/>
    </font>
    <font>
      <b/>
      <sz val="16"/>
      <color rgb="FF00B050"/>
      <name val="Calibri"/>
      <family val="2"/>
    </font>
    <font>
      <b/>
      <sz val="16"/>
      <color theme="7" tint="-0.499984740745262"/>
      <name val="Calibri"/>
      <family val="2"/>
      <scheme val="minor"/>
    </font>
    <font>
      <b/>
      <sz val="16"/>
      <color theme="7" tint="-0.499984740745262"/>
      <name val="Calibri"/>
      <family val="2"/>
    </font>
    <font>
      <b/>
      <sz val="16"/>
      <color rgb="FF0070C0"/>
      <name val="Calibri"/>
      <family val="2"/>
    </font>
    <font>
      <b/>
      <sz val="16"/>
      <color rgb="FFFF0066"/>
      <name val="Calibri"/>
      <family val="2"/>
    </font>
    <font>
      <b/>
      <sz val="16"/>
      <color rgb="FFFF0066"/>
      <name val="Calibri"/>
      <family val="2"/>
      <scheme val="minor"/>
    </font>
    <font>
      <b/>
      <sz val="16"/>
      <color rgb="FF7030A0"/>
      <name val="Calibri"/>
      <family val="2"/>
      <scheme val="minor"/>
    </font>
    <font>
      <b/>
      <sz val="16"/>
      <color theme="5" tint="-0.249977111117893"/>
      <name val="Calibri"/>
      <family val="2"/>
    </font>
    <font>
      <b/>
      <sz val="24"/>
      <color theme="9" tint="-0.499984740745262"/>
      <name val="Calibri"/>
      <family val="2"/>
      <scheme val="minor"/>
    </font>
    <font>
      <b/>
      <sz val="24"/>
      <color rgb="FF0070C0"/>
      <name val="Calibri"/>
      <family val="2"/>
      <scheme val="minor"/>
    </font>
    <font>
      <sz val="14"/>
      <color rgb="FF000000"/>
      <name val="Symbol"/>
      <family val="1"/>
      <charset val="2"/>
    </font>
    <font>
      <b/>
      <sz val="14"/>
      <color rgb="FF000000"/>
      <name val="Calibri"/>
      <family val="2"/>
      <scheme val="minor"/>
    </font>
    <font>
      <sz val="14"/>
      <name val="Symbol"/>
      <family val="1"/>
      <charset val="2"/>
    </font>
    <font>
      <b/>
      <sz val="14"/>
      <name val="Symbol"/>
      <family val="1"/>
      <charset val="2"/>
    </font>
    <font>
      <b/>
      <i/>
      <sz val="14"/>
      <color rgb="FF00B050"/>
      <name val="Calibri"/>
      <family val="2"/>
      <scheme val="minor"/>
    </font>
    <font>
      <b/>
      <i/>
      <sz val="14"/>
      <color rgb="FFC65911"/>
      <name val="Calibri"/>
      <family val="2"/>
      <scheme val="minor"/>
    </font>
    <font>
      <b/>
      <i/>
      <sz val="14"/>
      <color rgb="FF0070C0"/>
      <name val="Calibri"/>
      <family val="2"/>
      <scheme val="minor"/>
    </font>
    <font>
      <b/>
      <i/>
      <sz val="14"/>
      <color theme="7" tint="-0.499984740745262"/>
      <name val="Calibri"/>
      <family val="2"/>
      <scheme val="minor"/>
    </font>
    <font>
      <b/>
      <i/>
      <sz val="14"/>
      <color rgb="FFFF0066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b/>
      <i/>
      <sz val="14"/>
      <color rgb="FF806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7">
    <xf numFmtId="0" fontId="0" fillId="0" borderId="0" xfId="0"/>
    <xf numFmtId="0" fontId="2" fillId="0" borderId="0" xfId="0" applyFont="1"/>
    <xf numFmtId="0" fontId="3" fillId="0" borderId="2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0" xfId="0" applyFont="1"/>
    <xf numFmtId="0" fontId="0" fillId="0" borderId="2" xfId="0" applyBorder="1"/>
    <xf numFmtId="0" fontId="0" fillId="0" borderId="3" xfId="0" applyBorder="1"/>
    <xf numFmtId="0" fontId="4" fillId="0" borderId="5" xfId="0" applyFont="1" applyBorder="1"/>
    <xf numFmtId="0" fontId="3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5" fillId="3" borderId="4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9" fontId="4" fillId="0" borderId="4" xfId="2" applyFont="1" applyBorder="1" applyAlignment="1">
      <alignment horizontal="center"/>
    </xf>
    <xf numFmtId="0" fontId="4" fillId="0" borderId="4" xfId="0" quotePrefix="1" applyFont="1" applyBorder="1"/>
    <xf numFmtId="0" fontId="0" fillId="4" borderId="0" xfId="0" applyFill="1"/>
    <xf numFmtId="0" fontId="5" fillId="4" borderId="0" xfId="0" applyFont="1" applyFill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165" fontId="4" fillId="2" borderId="4" xfId="0" applyNumberFormat="1" applyFont="1" applyFill="1" applyBorder="1"/>
    <xf numFmtId="165" fontId="4" fillId="2" borderId="4" xfId="0" applyNumberFormat="1" applyFont="1" applyFill="1" applyBorder="1" applyAlignment="1">
      <alignment horizontal="center"/>
    </xf>
    <xf numFmtId="0" fontId="3" fillId="0" borderId="9" xfId="0" applyFont="1" applyBorder="1"/>
    <xf numFmtId="0" fontId="4" fillId="0" borderId="6" xfId="0" applyFont="1" applyBorder="1"/>
    <xf numFmtId="0" fontId="4" fillId="0" borderId="8" xfId="0" applyFont="1" applyBorder="1"/>
    <xf numFmtId="0" fontId="0" fillId="0" borderId="15" xfId="0" applyBorder="1"/>
    <xf numFmtId="0" fontId="5" fillId="3" borderId="1" xfId="0" applyFont="1" applyFill="1" applyBorder="1" applyAlignment="1">
      <alignment horizontal="center"/>
    </xf>
    <xf numFmtId="0" fontId="6" fillId="0" borderId="5" xfId="0" quotePrefix="1" applyFont="1" applyBorder="1"/>
    <xf numFmtId="0" fontId="2" fillId="4" borderId="0" xfId="0" applyFont="1" applyFill="1" applyAlignment="1">
      <alignment horizontal="center"/>
    </xf>
    <xf numFmtId="0" fontId="4" fillId="4" borderId="11" xfId="0" applyFont="1" applyFill="1" applyBorder="1"/>
    <xf numFmtId="0" fontId="4" fillId="0" borderId="11" xfId="0" applyFont="1" applyBorder="1"/>
    <xf numFmtId="43" fontId="4" fillId="4" borderId="13" xfId="1" applyFont="1" applyFill="1" applyBorder="1"/>
    <xf numFmtId="0" fontId="4" fillId="4" borderId="13" xfId="0" applyFont="1" applyFill="1" applyBorder="1"/>
    <xf numFmtId="0" fontId="4" fillId="0" borderId="13" xfId="0" applyFont="1" applyBorder="1"/>
    <xf numFmtId="167" fontId="4" fillId="4" borderId="16" xfId="1" applyNumberFormat="1" applyFont="1" applyFill="1" applyBorder="1"/>
    <xf numFmtId="0" fontId="4" fillId="2" borderId="17" xfId="0" applyFont="1" applyFill="1" applyBorder="1"/>
    <xf numFmtId="0" fontId="4" fillId="2" borderId="18" xfId="0" applyFont="1" applyFill="1" applyBorder="1"/>
    <xf numFmtId="0" fontId="4" fillId="2" borderId="17" xfId="0" quotePrefix="1" applyFont="1" applyFill="1" applyBorder="1" applyAlignment="1">
      <alignment horizontal="center"/>
    </xf>
    <xf numFmtId="0" fontId="4" fillId="2" borderId="16" xfId="0" quotePrefix="1" applyFont="1" applyFill="1" applyBorder="1" applyAlignment="1">
      <alignment horizontal="center"/>
    </xf>
    <xf numFmtId="0" fontId="4" fillId="2" borderId="18" xfId="0" quotePrefix="1" applyFont="1" applyFill="1" applyBorder="1" applyAlignment="1">
      <alignment horizontal="center"/>
    </xf>
    <xf numFmtId="0" fontId="4" fillId="4" borderId="12" xfId="0" applyFont="1" applyFill="1" applyBorder="1"/>
    <xf numFmtId="0" fontId="4" fillId="0" borderId="12" xfId="0" applyFont="1" applyBorder="1"/>
    <xf numFmtId="0" fontId="0" fillId="0" borderId="14" xfId="0" applyBorder="1"/>
    <xf numFmtId="0" fontId="4" fillId="0" borderId="5" xfId="0" quotePrefix="1" applyFont="1" applyBorder="1"/>
    <xf numFmtId="0" fontId="4" fillId="0" borderId="1" xfId="0" quotePrefix="1" applyFont="1" applyBorder="1"/>
    <xf numFmtId="0" fontId="4" fillId="0" borderId="8" xfId="0" quotePrefix="1" applyFont="1" applyBorder="1"/>
    <xf numFmtId="0" fontId="6" fillId="0" borderId="1" xfId="0" quotePrefix="1" applyFont="1" applyBorder="1"/>
    <xf numFmtId="0" fontId="6" fillId="0" borderId="8" xfId="0" quotePrefix="1" applyFont="1" applyBorder="1"/>
    <xf numFmtId="0" fontId="7" fillId="0" borderId="8" xfId="0" quotePrefix="1" applyFont="1" applyBorder="1"/>
    <xf numFmtId="0" fontId="5" fillId="3" borderId="11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/>
    <xf numFmtId="0" fontId="4" fillId="0" borderId="14" xfId="0" applyFont="1" applyBorder="1"/>
    <xf numFmtId="0" fontId="9" fillId="5" borderId="5" xfId="0" quotePrefix="1" applyFont="1" applyFill="1" applyBorder="1"/>
    <xf numFmtId="0" fontId="9" fillId="5" borderId="6" xfId="0" applyFont="1" applyFill="1" applyBorder="1"/>
    <xf numFmtId="0" fontId="10" fillId="5" borderId="6" xfId="0" applyFont="1" applyFill="1" applyBorder="1"/>
    <xf numFmtId="0" fontId="10" fillId="5" borderId="7" xfId="0" applyFont="1" applyFill="1" applyBorder="1"/>
    <xf numFmtId="0" fontId="9" fillId="5" borderId="1" xfId="0" quotePrefix="1" applyFont="1" applyFill="1" applyBorder="1"/>
    <xf numFmtId="0" fontId="9" fillId="5" borderId="2" xfId="0" applyFont="1" applyFill="1" applyBorder="1"/>
    <xf numFmtId="0" fontId="10" fillId="5" borderId="2" xfId="0" applyFont="1" applyFill="1" applyBorder="1"/>
    <xf numFmtId="0" fontId="10" fillId="5" borderId="3" xfId="0" applyFont="1" applyFill="1" applyBorder="1"/>
    <xf numFmtId="0" fontId="11" fillId="5" borderId="2" xfId="0" applyFont="1" applyFill="1" applyBorder="1"/>
    <xf numFmtId="0" fontId="9" fillId="6" borderId="14" xfId="0" quotePrefix="1" applyFont="1" applyFill="1" applyBorder="1"/>
    <xf numFmtId="0" fontId="10" fillId="6" borderId="9" xfId="0" applyFont="1" applyFill="1" applyBorder="1"/>
    <xf numFmtId="0" fontId="10" fillId="6" borderId="10" xfId="0" applyFont="1" applyFill="1" applyBorder="1"/>
    <xf numFmtId="0" fontId="9" fillId="6" borderId="1" xfId="0" quotePrefix="1" applyFont="1" applyFill="1" applyBorder="1"/>
    <xf numFmtId="0" fontId="10" fillId="6" borderId="2" xfId="0" applyFont="1" applyFill="1" applyBorder="1"/>
    <xf numFmtId="0" fontId="10" fillId="6" borderId="3" xfId="0" applyFont="1" applyFill="1" applyBorder="1"/>
    <xf numFmtId="0" fontId="9" fillId="0" borderId="8" xfId="0" quotePrefix="1" applyFont="1" applyBorder="1"/>
    <xf numFmtId="0" fontId="10" fillId="0" borderId="9" xfId="0" applyFont="1" applyBorder="1"/>
    <xf numFmtId="0" fontId="10" fillId="0" borderId="10" xfId="0" applyFont="1" applyBorder="1"/>
    <xf numFmtId="0" fontId="10" fillId="0" borderId="0" xfId="0" applyFont="1"/>
    <xf numFmtId="0" fontId="9" fillId="4" borderId="0" xfId="0" quotePrefix="1" applyFont="1" applyFill="1"/>
    <xf numFmtId="0" fontId="10" fillId="4" borderId="0" xfId="0" applyFont="1" applyFill="1"/>
    <xf numFmtId="0" fontId="9" fillId="4" borderId="5" xfId="0" quotePrefix="1" applyFont="1" applyFill="1" applyBorder="1"/>
    <xf numFmtId="0" fontId="9" fillId="4" borderId="6" xfId="0" applyFont="1" applyFill="1" applyBorder="1"/>
    <xf numFmtId="0" fontId="10" fillId="4" borderId="7" xfId="0" applyFont="1" applyFill="1" applyBorder="1"/>
    <xf numFmtId="0" fontId="4" fillId="4" borderId="0" xfId="0" applyFont="1" applyFill="1"/>
    <xf numFmtId="0" fontId="4" fillId="4" borderId="0" xfId="0" quotePrefix="1" applyFont="1" applyFill="1"/>
    <xf numFmtId="0" fontId="4" fillId="5" borderId="20" xfId="0" applyFont="1" applyFill="1" applyBorder="1" applyAlignment="1">
      <alignment horizontal="center"/>
    </xf>
    <xf numFmtId="0" fontId="4" fillId="5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0" fillId="2" borderId="0" xfId="0" applyFill="1"/>
    <xf numFmtId="0" fontId="4" fillId="0" borderId="1" xfId="0" applyFont="1" applyBorder="1" applyAlignment="1">
      <alignment horizontal="center"/>
    </xf>
    <xf numFmtId="0" fontId="8" fillId="0" borderId="0" xfId="0" applyFont="1"/>
    <xf numFmtId="0" fontId="8" fillId="0" borderId="9" xfId="0" applyFont="1" applyBorder="1"/>
    <xf numFmtId="0" fontId="8" fillId="0" borderId="10" xfId="0" applyFont="1" applyBorder="1"/>
    <xf numFmtId="0" fontId="9" fillId="4" borderId="30" xfId="0" quotePrefix="1" applyFont="1" applyFill="1" applyBorder="1"/>
    <xf numFmtId="0" fontId="11" fillId="4" borderId="31" xfId="0" applyFont="1" applyFill="1" applyBorder="1"/>
    <xf numFmtId="0" fontId="10" fillId="4" borderId="31" xfId="0" applyFont="1" applyFill="1" applyBorder="1"/>
    <xf numFmtId="0" fontId="9" fillId="4" borderId="25" xfId="0" quotePrefix="1" applyFont="1" applyFill="1" applyBorder="1"/>
    <xf numFmtId="0" fontId="10" fillId="4" borderId="19" xfId="0" applyFont="1" applyFill="1" applyBorder="1"/>
    <xf numFmtId="0" fontId="4" fillId="0" borderId="8" xfId="0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23" fillId="0" borderId="14" xfId="0" applyFont="1" applyBorder="1" applyAlignment="1">
      <alignment horizontal="right"/>
    </xf>
    <xf numFmtId="0" fontId="4" fillId="5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4" fillId="4" borderId="14" xfId="0" applyFont="1" applyFill="1" applyBorder="1"/>
    <xf numFmtId="0" fontId="9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8" borderId="0" xfId="0" applyFont="1" applyFill="1"/>
    <xf numFmtId="0" fontId="4" fillId="0" borderId="0" xfId="0" quotePrefix="1" applyFont="1"/>
    <xf numFmtId="0" fontId="0" fillId="0" borderId="5" xfId="0" applyBorder="1"/>
    <xf numFmtId="0" fontId="4" fillId="4" borderId="15" xfId="0" applyFont="1" applyFill="1" applyBorder="1"/>
    <xf numFmtId="0" fontId="0" fillId="0" borderId="8" xfId="0" applyBorder="1"/>
    <xf numFmtId="0" fontId="4" fillId="8" borderId="1" xfId="0" applyFont="1" applyFill="1" applyBorder="1" applyAlignment="1">
      <alignment horizontal="center"/>
    </xf>
    <xf numFmtId="0" fontId="9" fillId="4" borderId="4" xfId="0" quotePrefix="1" applyFont="1" applyFill="1" applyBorder="1"/>
    <xf numFmtId="0" fontId="12" fillId="4" borderId="0" xfId="0" applyFont="1" applyFill="1"/>
    <xf numFmtId="0" fontId="4" fillId="0" borderId="14" xfId="0" applyFont="1" applyBorder="1" applyAlignment="1">
      <alignment horizontal="center"/>
    </xf>
    <xf numFmtId="0" fontId="4" fillId="8" borderId="29" xfId="0" applyFont="1" applyFill="1" applyBorder="1" applyAlignment="1">
      <alignment horizontal="center"/>
    </xf>
    <xf numFmtId="0" fontId="4" fillId="8" borderId="27" xfId="0" applyFont="1" applyFill="1" applyBorder="1" applyAlignment="1">
      <alignment horizontal="center"/>
    </xf>
    <xf numFmtId="0" fontId="4" fillId="5" borderId="29" xfId="0" applyFont="1" applyFill="1" applyBorder="1"/>
    <xf numFmtId="0" fontId="4" fillId="4" borderId="14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8" borderId="34" xfId="0" applyFont="1" applyFill="1" applyBorder="1" applyAlignment="1">
      <alignment horizontal="center"/>
    </xf>
    <xf numFmtId="0" fontId="4" fillId="0" borderId="13" xfId="0" quotePrefix="1" applyFont="1" applyBorder="1" applyAlignment="1">
      <alignment horizontal="center"/>
    </xf>
    <xf numFmtId="0" fontId="15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5" fillId="2" borderId="0" xfId="0" applyFont="1" applyFill="1" applyAlignment="1">
      <alignment horizontal="center"/>
    </xf>
    <xf numFmtId="0" fontId="3" fillId="0" borderId="0" xfId="0" applyFont="1"/>
    <xf numFmtId="0" fontId="4" fillId="0" borderId="14" xfId="0" quotePrefix="1" applyFont="1" applyBorder="1"/>
    <xf numFmtId="0" fontId="9" fillId="4" borderId="15" xfId="0" applyFont="1" applyFill="1" applyBorder="1"/>
    <xf numFmtId="0" fontId="10" fillId="4" borderId="15" xfId="0" applyFont="1" applyFill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9" fillId="4" borderId="3" xfId="0" applyFont="1" applyFill="1" applyBorder="1"/>
    <xf numFmtId="0" fontId="11" fillId="4" borderId="3" xfId="0" applyFont="1" applyFill="1" applyBorder="1"/>
    <xf numFmtId="0" fontId="10" fillId="4" borderId="3" xfId="0" applyFont="1" applyFill="1" applyBorder="1"/>
    <xf numFmtId="2" fontId="4" fillId="0" borderId="4" xfId="0" applyNumberFormat="1" applyFont="1" applyBorder="1" applyAlignment="1">
      <alignment horizontal="center"/>
    </xf>
    <xf numFmtId="168" fontId="4" fillId="0" borderId="4" xfId="0" applyNumberFormat="1" applyFont="1" applyBorder="1" applyAlignment="1">
      <alignment horizontal="center"/>
    </xf>
    <xf numFmtId="0" fontId="27" fillId="3" borderId="4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8" fillId="0" borderId="2" xfId="0" applyFont="1" applyBorder="1"/>
    <xf numFmtId="0" fontId="8" fillId="0" borderId="3" xfId="0" applyFont="1" applyBorder="1"/>
    <xf numFmtId="0" fontId="10" fillId="4" borderId="10" xfId="0" applyFont="1" applyFill="1" applyBorder="1"/>
    <xf numFmtId="0" fontId="11" fillId="4" borderId="9" xfId="0" applyFont="1" applyFill="1" applyBorder="1"/>
    <xf numFmtId="0" fontId="9" fillId="4" borderId="2" xfId="0" applyFont="1" applyFill="1" applyBorder="1"/>
    <xf numFmtId="0" fontId="4" fillId="2" borderId="14" xfId="0" applyFont="1" applyFill="1" applyBorder="1"/>
    <xf numFmtId="0" fontId="8" fillId="2" borderId="0" xfId="0" applyFont="1" applyFill="1"/>
    <xf numFmtId="0" fontId="0" fillId="2" borderId="15" xfId="0" applyFill="1" applyBorder="1"/>
    <xf numFmtId="0" fontId="4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8" xfId="0" applyFont="1" applyFill="1" applyBorder="1"/>
    <xf numFmtId="0" fontId="4" fillId="2" borderId="9" xfId="0" applyFont="1" applyFill="1" applyBorder="1"/>
    <xf numFmtId="0" fontId="4" fillId="2" borderId="10" xfId="0" applyFont="1" applyFill="1" applyBorder="1"/>
    <xf numFmtId="0" fontId="4" fillId="4" borderId="4" xfId="0" applyFont="1" applyFill="1" applyBorder="1" applyAlignment="1">
      <alignment horizontal="center"/>
    </xf>
    <xf numFmtId="0" fontId="28" fillId="9" borderId="4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0" fontId="29" fillId="8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28" fillId="4" borderId="0" xfId="0" applyFont="1" applyFill="1" applyAlignment="1">
      <alignment horizontal="center"/>
    </xf>
    <xf numFmtId="0" fontId="4" fillId="4" borderId="0" xfId="0" quotePrefix="1" applyFont="1" applyFill="1" applyAlignment="1">
      <alignment horizontal="center"/>
    </xf>
    <xf numFmtId="0" fontId="4" fillId="0" borderId="4" xfId="0" quotePrefix="1" applyFont="1" applyBorder="1" applyAlignment="1">
      <alignment horizontal="left"/>
    </xf>
    <xf numFmtId="0" fontId="30" fillId="0" borderId="0" xfId="0" applyFont="1"/>
    <xf numFmtId="0" fontId="32" fillId="0" borderId="4" xfId="0" quotePrefix="1" applyFont="1" applyBorder="1"/>
    <xf numFmtId="0" fontId="34" fillId="4" borderId="0" xfId="0" applyFont="1" applyFill="1" applyAlignment="1">
      <alignment vertical="center"/>
    </xf>
    <xf numFmtId="0" fontId="33" fillId="9" borderId="1" xfId="0" applyFont="1" applyFill="1" applyBorder="1"/>
    <xf numFmtId="0" fontId="33" fillId="9" borderId="2" xfId="0" applyFont="1" applyFill="1" applyBorder="1"/>
    <xf numFmtId="0" fontId="33" fillId="9" borderId="0" xfId="0" applyFont="1" applyFill="1"/>
    <xf numFmtId="0" fontId="46" fillId="0" borderId="14" xfId="0" applyFont="1" applyBorder="1" applyAlignment="1">
      <alignment vertical="center"/>
    </xf>
    <xf numFmtId="0" fontId="46" fillId="0" borderId="0" xfId="0" applyFont="1" applyAlignment="1">
      <alignment vertical="center"/>
    </xf>
    <xf numFmtId="0" fontId="46" fillId="0" borderId="14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6" fillId="0" borderId="6" xfId="0" applyFont="1" applyBorder="1" applyAlignment="1">
      <alignment vertical="center"/>
    </xf>
    <xf numFmtId="0" fontId="46" fillId="0" borderId="5" xfId="0" applyFont="1" applyBorder="1" applyAlignment="1">
      <alignment vertical="center"/>
    </xf>
    <xf numFmtId="0" fontId="46" fillId="0" borderId="8" xfId="0" applyFont="1" applyBorder="1" applyAlignment="1">
      <alignment vertical="center"/>
    </xf>
    <xf numFmtId="0" fontId="46" fillId="0" borderId="9" xfId="0" applyFont="1" applyBorder="1" applyAlignment="1">
      <alignment vertical="center"/>
    </xf>
    <xf numFmtId="0" fontId="0" fillId="0" borderId="15" xfId="0" applyBorder="1" applyAlignment="1">
      <alignment horizontal="left"/>
    </xf>
    <xf numFmtId="0" fontId="32" fillId="0" borderId="11" xfId="0" applyFont="1" applyBorder="1"/>
    <xf numFmtId="0" fontId="32" fillId="0" borderId="12" xfId="0" applyFont="1" applyBorder="1"/>
    <xf numFmtId="0" fontId="32" fillId="0" borderId="12" xfId="0" applyFont="1" applyBorder="1" applyAlignment="1">
      <alignment vertical="center"/>
    </xf>
    <xf numFmtId="0" fontId="32" fillId="0" borderId="13" xfId="0" applyFont="1" applyBorder="1" applyAlignment="1">
      <alignment vertical="center"/>
    </xf>
    <xf numFmtId="0" fontId="32" fillId="0" borderId="12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32" fillId="0" borderId="11" xfId="0" applyFont="1" applyBorder="1" applyAlignment="1">
      <alignment horizontal="left"/>
    </xf>
    <xf numFmtId="0" fontId="34" fillId="0" borderId="0" xfId="0" applyFont="1"/>
    <xf numFmtId="0" fontId="34" fillId="0" borderId="11" xfId="0" applyFont="1" applyBorder="1"/>
    <xf numFmtId="0" fontId="32" fillId="0" borderId="6" xfId="0" applyFont="1" applyBorder="1"/>
    <xf numFmtId="0" fontId="32" fillId="0" borderId="7" xfId="0" applyFont="1" applyBorder="1"/>
    <xf numFmtId="0" fontId="32" fillId="0" borderId="8" xfId="0" applyFont="1" applyBorder="1"/>
    <xf numFmtId="0" fontId="32" fillId="0" borderId="9" xfId="0" applyFont="1" applyBorder="1"/>
    <xf numFmtId="0" fontId="32" fillId="0" borderId="10" xfId="0" applyFont="1" applyBorder="1"/>
    <xf numFmtId="166" fontId="4" fillId="4" borderId="16" xfId="1" applyNumberFormat="1" applyFont="1" applyFill="1" applyBorder="1" applyAlignment="1">
      <alignment horizontal="right"/>
    </xf>
    <xf numFmtId="0" fontId="34" fillId="4" borderId="0" xfId="0" applyFont="1" applyFill="1" applyAlignment="1">
      <alignment horizontal="center" vertical="center"/>
    </xf>
    <xf numFmtId="0" fontId="57" fillId="0" borderId="4" xfId="0" applyFont="1" applyBorder="1" applyAlignment="1">
      <alignment horizontal="center"/>
    </xf>
    <xf numFmtId="0" fontId="4" fillId="10" borderId="4" xfId="0" applyFont="1" applyFill="1" applyBorder="1" applyAlignment="1">
      <alignment horizontal="center"/>
    </xf>
    <xf numFmtId="0" fontId="4" fillId="10" borderId="4" xfId="0" applyFont="1" applyFill="1" applyBorder="1" applyAlignment="1">
      <alignment horizontal="left"/>
    </xf>
    <xf numFmtId="0" fontId="4" fillId="11" borderId="4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58" fillId="9" borderId="4" xfId="0" applyFont="1" applyFill="1" applyBorder="1" applyAlignment="1">
      <alignment horizontal="center" vertical="center" wrapText="1"/>
    </xf>
    <xf numFmtId="0" fontId="32" fillId="0" borderId="4" xfId="0" applyFont="1" applyBorder="1" applyAlignment="1">
      <alignment horizontal="left"/>
    </xf>
    <xf numFmtId="0" fontId="4" fillId="12" borderId="4" xfId="0" applyFont="1" applyFill="1" applyBorder="1" applyAlignment="1">
      <alignment horizontal="left"/>
    </xf>
    <xf numFmtId="0" fontId="32" fillId="0" borderId="4" xfId="0" applyFont="1" applyBorder="1" applyAlignment="1">
      <alignment horizontal="center"/>
    </xf>
    <xf numFmtId="0" fontId="14" fillId="0" borderId="0" xfId="0" applyFont="1" applyFill="1" applyBorder="1" applyAlignment="1"/>
    <xf numFmtId="0" fontId="34" fillId="4" borderId="0" xfId="0" applyFont="1" applyFill="1" applyBorder="1" applyAlignment="1">
      <alignment horizontal="center" vertical="center"/>
    </xf>
    <xf numFmtId="0" fontId="46" fillId="0" borderId="0" xfId="0" applyFont="1" applyBorder="1" applyAlignment="1">
      <alignment vertical="center"/>
    </xf>
    <xf numFmtId="0" fontId="0" fillId="0" borderId="0" xfId="0" applyBorder="1"/>
    <xf numFmtId="0" fontId="32" fillId="0" borderId="0" xfId="0" applyFont="1" applyBorder="1"/>
    <xf numFmtId="0" fontId="59" fillId="4" borderId="0" xfId="0" applyFont="1" applyFill="1" applyAlignment="1">
      <alignment vertical="center"/>
    </xf>
    <xf numFmtId="0" fontId="59" fillId="4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15" fillId="2" borderId="19" xfId="0" applyFont="1" applyFill="1" applyBorder="1" applyAlignment="1">
      <alignment horizontal="center"/>
    </xf>
    <xf numFmtId="0" fontId="4" fillId="10" borderId="20" xfId="0" applyFont="1" applyFill="1" applyBorder="1" applyAlignment="1">
      <alignment horizontal="left"/>
    </xf>
    <xf numFmtId="0" fontId="0" fillId="10" borderId="21" xfId="0" applyFill="1" applyBorder="1"/>
    <xf numFmtId="0" fontId="0" fillId="10" borderId="22" xfId="0" applyFill="1" applyBorder="1"/>
    <xf numFmtId="0" fontId="0" fillId="10" borderId="23" xfId="0" applyFill="1" applyBorder="1"/>
    <xf numFmtId="0" fontId="4" fillId="10" borderId="19" xfId="0" applyFont="1" applyFill="1" applyBorder="1" applyAlignment="1">
      <alignment horizontal="left" vertical="center"/>
    </xf>
    <xf numFmtId="0" fontId="0" fillId="10" borderId="0" xfId="0" applyFill="1"/>
    <xf numFmtId="0" fontId="16" fillId="10" borderId="0" xfId="0" applyFont="1" applyFill="1"/>
    <xf numFmtId="0" fontId="20" fillId="10" borderId="19" xfId="0" applyFont="1" applyFill="1" applyBorder="1"/>
    <xf numFmtId="0" fontId="0" fillId="10" borderId="24" xfId="0" applyFill="1" applyBorder="1"/>
    <xf numFmtId="0" fontId="0" fillId="10" borderId="25" xfId="0" applyFill="1" applyBorder="1"/>
    <xf numFmtId="0" fontId="0" fillId="10" borderId="19" xfId="0" applyFill="1" applyBorder="1"/>
    <xf numFmtId="0" fontId="17" fillId="10" borderId="19" xfId="0" applyFont="1" applyFill="1" applyBorder="1"/>
    <xf numFmtId="0" fontId="45" fillId="10" borderId="19" xfId="0" applyFont="1" applyFill="1" applyBorder="1"/>
    <xf numFmtId="0" fontId="0" fillId="10" borderId="26" xfId="0" applyFill="1" applyBorder="1"/>
    <xf numFmtId="0" fontId="9" fillId="10" borderId="33" xfId="0" applyFont="1" applyFill="1" applyBorder="1"/>
    <xf numFmtId="0" fontId="9" fillId="10" borderId="31" xfId="0" applyFont="1" applyFill="1" applyBorder="1"/>
    <xf numFmtId="0" fontId="9" fillId="10" borderId="32" xfId="0" applyFont="1" applyFill="1" applyBorder="1"/>
    <xf numFmtId="0" fontId="9" fillId="10" borderId="35" xfId="0" applyFont="1" applyFill="1" applyBorder="1"/>
    <xf numFmtId="0" fontId="9" fillId="10" borderId="19" xfId="0" applyFont="1" applyFill="1" applyBorder="1"/>
    <xf numFmtId="0" fontId="12" fillId="10" borderId="26" xfId="0" applyFont="1" applyFill="1" applyBorder="1"/>
    <xf numFmtId="0" fontId="22" fillId="10" borderId="11" xfId="0" applyFont="1" applyFill="1" applyBorder="1" applyAlignment="1">
      <alignment horizontal="center"/>
    </xf>
    <xf numFmtId="0" fontId="4" fillId="10" borderId="11" xfId="0" applyFont="1" applyFill="1" applyBorder="1" applyAlignment="1">
      <alignment horizontal="center"/>
    </xf>
    <xf numFmtId="0" fontId="4" fillId="10" borderId="5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61" fillId="0" borderId="0" xfId="0" applyFont="1" applyAlignment="1">
      <alignment horizontal="right"/>
    </xf>
    <xf numFmtId="0" fontId="5" fillId="3" borderId="4" xfId="0" applyFont="1" applyFill="1" applyBorder="1" applyAlignment="1">
      <alignment horizontal="left"/>
    </xf>
    <xf numFmtId="0" fontId="4" fillId="5" borderId="4" xfId="0" quotePrefix="1" applyFont="1" applyFill="1" applyBorder="1"/>
    <xf numFmtId="0" fontId="4" fillId="14" borderId="4" xfId="0" quotePrefix="1" applyFont="1" applyFill="1" applyBorder="1"/>
    <xf numFmtId="0" fontId="4" fillId="5" borderId="11" xfId="0" applyFont="1" applyFill="1" applyBorder="1" applyAlignment="1">
      <alignment horizontal="center"/>
    </xf>
    <xf numFmtId="0" fontId="4" fillId="14" borderId="11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14" borderId="4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4" fillId="10" borderId="4" xfId="0" applyNumberFormat="1" applyFont="1" applyFill="1" applyBorder="1" applyAlignment="1">
      <alignment horizontal="center"/>
    </xf>
    <xf numFmtId="0" fontId="49" fillId="0" borderId="14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8" fillId="0" borderId="15" xfId="0" applyFont="1" applyBorder="1" applyAlignment="1">
      <alignment horizontal="left" vertical="center"/>
    </xf>
    <xf numFmtId="0" fontId="48" fillId="0" borderId="8" xfId="0" applyFont="1" applyBorder="1" applyAlignment="1">
      <alignment horizontal="left" vertical="center"/>
    </xf>
    <xf numFmtId="0" fontId="48" fillId="0" borderId="9" xfId="0" applyFont="1" applyBorder="1" applyAlignment="1">
      <alignment horizontal="left" vertical="center"/>
    </xf>
    <xf numFmtId="0" fontId="48" fillId="0" borderId="10" xfId="0" applyFont="1" applyBorder="1" applyAlignment="1">
      <alignment horizontal="left" vertical="center"/>
    </xf>
    <xf numFmtId="0" fontId="46" fillId="0" borderId="5" xfId="0" applyFont="1" applyBorder="1" applyAlignment="1">
      <alignment horizontal="left" vertical="center"/>
    </xf>
    <xf numFmtId="0" fontId="46" fillId="0" borderId="6" xfId="0" applyFont="1" applyBorder="1" applyAlignment="1">
      <alignment horizontal="left" vertical="center"/>
    </xf>
    <xf numFmtId="0" fontId="46" fillId="0" borderId="7" xfId="0" applyFont="1" applyBorder="1" applyAlignment="1">
      <alignment horizontal="left" vertical="center"/>
    </xf>
    <xf numFmtId="0" fontId="46" fillId="0" borderId="14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6" fillId="0" borderId="15" xfId="0" applyFont="1" applyBorder="1" applyAlignment="1">
      <alignment horizontal="left" vertical="center"/>
    </xf>
    <xf numFmtId="0" fontId="33" fillId="9" borderId="1" xfId="0" applyFont="1" applyFill="1" applyBorder="1" applyAlignment="1">
      <alignment horizontal="center"/>
    </xf>
    <xf numFmtId="0" fontId="33" fillId="9" borderId="2" xfId="0" applyFont="1" applyFill="1" applyBorder="1" applyAlignment="1">
      <alignment horizontal="center"/>
    </xf>
    <xf numFmtId="0" fontId="33" fillId="9" borderId="3" xfId="0" applyFont="1" applyFill="1" applyBorder="1" applyAlignment="1">
      <alignment horizontal="center"/>
    </xf>
    <xf numFmtId="0" fontId="13" fillId="0" borderId="1" xfId="0" quotePrefix="1" applyFont="1" applyBorder="1" applyAlignment="1">
      <alignment horizontal="center"/>
    </xf>
    <xf numFmtId="0" fontId="13" fillId="0" borderId="2" xfId="0" quotePrefix="1" applyFont="1" applyBorder="1" applyAlignment="1">
      <alignment horizontal="center"/>
    </xf>
    <xf numFmtId="0" fontId="13" fillId="0" borderId="3" xfId="0" quotePrefix="1" applyFont="1" applyBorder="1" applyAlignment="1">
      <alignment horizontal="center"/>
    </xf>
    <xf numFmtId="0" fontId="4" fillId="0" borderId="1" xfId="0" quotePrefix="1" applyFont="1" applyBorder="1" applyAlignment="1">
      <alignment horizontal="center"/>
    </xf>
    <xf numFmtId="0" fontId="4" fillId="0" borderId="2" xfId="0" quotePrefix="1" applyFont="1" applyBorder="1" applyAlignment="1">
      <alignment horizontal="center"/>
    </xf>
    <xf numFmtId="0" fontId="4" fillId="0" borderId="3" xfId="0" quotePrefix="1" applyFont="1" applyBorder="1" applyAlignment="1">
      <alignment horizontal="center"/>
    </xf>
    <xf numFmtId="0" fontId="34" fillId="4" borderId="5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0" fontId="34" fillId="4" borderId="7" xfId="0" applyFont="1" applyFill="1" applyBorder="1" applyAlignment="1">
      <alignment horizontal="center" vertical="center"/>
    </xf>
    <xf numFmtId="0" fontId="34" fillId="4" borderId="14" xfId="0" applyFont="1" applyFill="1" applyBorder="1" applyAlignment="1">
      <alignment horizontal="center" vertical="center"/>
    </xf>
    <xf numFmtId="0" fontId="34" fillId="4" borderId="0" xfId="0" applyFont="1" applyFill="1" applyAlignment="1">
      <alignment horizontal="center" vertical="center"/>
    </xf>
    <xf numFmtId="0" fontId="34" fillId="4" borderId="15" xfId="0" applyFont="1" applyFill="1" applyBorder="1" applyAlignment="1">
      <alignment horizontal="center" vertical="center"/>
    </xf>
    <xf numFmtId="0" fontId="34" fillId="4" borderId="8" xfId="0" applyFont="1" applyFill="1" applyBorder="1" applyAlignment="1">
      <alignment horizontal="center" vertical="center"/>
    </xf>
    <xf numFmtId="0" fontId="34" fillId="4" borderId="9" xfId="0" applyFont="1" applyFill="1" applyBorder="1" applyAlignment="1">
      <alignment horizontal="center" vertical="center"/>
    </xf>
    <xf numFmtId="0" fontId="34" fillId="4" borderId="10" xfId="0" applyFont="1" applyFill="1" applyBorder="1" applyAlignment="1">
      <alignment horizontal="center" vertical="center"/>
    </xf>
    <xf numFmtId="0" fontId="48" fillId="0" borderId="5" xfId="0" applyFont="1" applyBorder="1" applyAlignment="1">
      <alignment horizontal="left" vertical="center"/>
    </xf>
    <xf numFmtId="0" fontId="48" fillId="0" borderId="6" xfId="0" applyFont="1" applyBorder="1" applyAlignment="1">
      <alignment horizontal="left" vertical="center"/>
    </xf>
    <xf numFmtId="0" fontId="48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8" borderId="4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4" fillId="13" borderId="4" xfId="0" applyFont="1" applyFill="1" applyBorder="1" applyAlignment="1">
      <alignment horizontal="left"/>
    </xf>
    <xf numFmtId="0" fontId="33" fillId="9" borderId="5" xfId="0" applyFont="1" applyFill="1" applyBorder="1" applyAlignment="1">
      <alignment horizontal="center"/>
    </xf>
    <xf numFmtId="0" fontId="33" fillId="9" borderId="6" xfId="0" applyFont="1" applyFill="1" applyBorder="1" applyAlignment="1">
      <alignment horizontal="center"/>
    </xf>
    <xf numFmtId="0" fontId="33" fillId="9" borderId="7" xfId="0" applyFont="1" applyFill="1" applyBorder="1" applyAlignment="1">
      <alignment horizontal="center"/>
    </xf>
    <xf numFmtId="0" fontId="13" fillId="0" borderId="7" xfId="0" quotePrefix="1" applyFont="1" applyBorder="1" applyAlignment="1">
      <alignment horizontal="center"/>
    </xf>
    <xf numFmtId="0" fontId="9" fillId="0" borderId="1" xfId="0" quotePrefix="1" applyFont="1" applyBorder="1" applyAlignment="1">
      <alignment horizontal="center"/>
    </xf>
    <xf numFmtId="0" fontId="9" fillId="0" borderId="2" xfId="0" quotePrefix="1" applyFont="1" applyBorder="1" applyAlignment="1">
      <alignment horizontal="center"/>
    </xf>
    <xf numFmtId="0" fontId="9" fillId="0" borderId="10" xfId="0" quotePrefix="1" applyFont="1" applyBorder="1" applyAlignment="1">
      <alignment horizontal="center"/>
    </xf>
    <xf numFmtId="0" fontId="32" fillId="4" borderId="5" xfId="0" applyFont="1" applyFill="1" applyBorder="1" applyAlignment="1">
      <alignment horizontal="center" vertical="center"/>
    </xf>
    <xf numFmtId="0" fontId="32" fillId="4" borderId="6" xfId="0" applyFont="1" applyFill="1" applyBorder="1" applyAlignment="1">
      <alignment horizontal="center" vertical="center"/>
    </xf>
    <xf numFmtId="0" fontId="32" fillId="4" borderId="14" xfId="0" applyFont="1" applyFill="1" applyBorder="1" applyAlignment="1">
      <alignment horizontal="center" vertical="center"/>
    </xf>
    <xf numFmtId="0" fontId="32" fillId="4" borderId="0" xfId="0" applyFont="1" applyFill="1" applyAlignment="1">
      <alignment horizontal="center" vertical="center"/>
    </xf>
    <xf numFmtId="0" fontId="32" fillId="4" borderId="8" xfId="0" applyFont="1" applyFill="1" applyBorder="1" applyAlignment="1">
      <alignment horizontal="center" vertical="center"/>
    </xf>
    <xf numFmtId="0" fontId="32" fillId="4" borderId="9" xfId="0" applyFont="1" applyFill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FF8B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228447</xdr:colOff>
      <xdr:row>0</xdr:row>
      <xdr:rowOff>54236</xdr:rowOff>
    </xdr:from>
    <xdr:to>
      <xdr:col>15</xdr:col>
      <xdr:colOff>221452</xdr:colOff>
      <xdr:row>8</xdr:row>
      <xdr:rowOff>394416</xdr:rowOff>
    </xdr:to>
    <xdr:pic>
      <xdr:nvPicPr>
        <xdr:cNvPr id="2" name="Imagen 1" descr="Resultado de imagen para PARTES DIVISION COCIENTE RESIDUO">
          <a:extLst>
            <a:ext uri="{FF2B5EF4-FFF2-40B4-BE49-F238E27FC236}">
              <a16:creationId xmlns:a16="http://schemas.microsoft.com/office/drawing/2014/main" id="{2B71D827-1136-44BE-8354-B11F5C0CC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8975" y="54236"/>
          <a:ext cx="2756597" cy="256715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159544</xdr:colOff>
      <xdr:row>19</xdr:row>
      <xdr:rowOff>14288</xdr:rowOff>
    </xdr:from>
    <xdr:ext cx="3590925" cy="1228725"/>
    <xdr:pic>
      <xdr:nvPicPr>
        <xdr:cNvPr id="2" name="Imagen 1" descr="Formula Combinatoria Ejemplo">
          <a:extLst>
            <a:ext uri="{FF2B5EF4-FFF2-40B4-BE49-F238E27FC236}">
              <a16:creationId xmlns:a16="http://schemas.microsoft.com/office/drawing/2014/main" id="{5100C525-E790-48BD-B837-42894E8F1E4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2395"/>
        <a:stretch/>
      </xdr:blipFill>
      <xdr:spPr bwMode="auto">
        <a:xfrm>
          <a:off x="18161794" y="4605338"/>
          <a:ext cx="3590925" cy="1228725"/>
        </a:xfrm>
        <a:prstGeom prst="rect">
          <a:avLst/>
        </a:prstGeom>
        <a:noFill/>
        <a:ln w="38100"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15</xdr:col>
      <xdr:colOff>52389</xdr:colOff>
      <xdr:row>10</xdr:row>
      <xdr:rowOff>71430</xdr:rowOff>
    </xdr:from>
    <xdr:ext cx="3571874" cy="2012157"/>
    <xdr:pic>
      <xdr:nvPicPr>
        <xdr:cNvPr id="3" name="Imagen 2" descr="Imagen relacionada">
          <a:extLst>
            <a:ext uri="{FF2B5EF4-FFF2-40B4-BE49-F238E27FC236}">
              <a16:creationId xmlns:a16="http://schemas.microsoft.com/office/drawing/2014/main" id="{1F91A8E3-923F-4711-BFC0-D1F0749EC39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62" b="16197"/>
        <a:stretch/>
      </xdr:blipFill>
      <xdr:spPr bwMode="auto">
        <a:xfrm>
          <a:off x="18054639" y="2243130"/>
          <a:ext cx="3571874" cy="20121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1066800</xdr:colOff>
      <xdr:row>0</xdr:row>
      <xdr:rowOff>47625</xdr:rowOff>
    </xdr:from>
    <xdr:to>
      <xdr:col>6</xdr:col>
      <xdr:colOff>1762125</xdr:colOff>
      <xdr:row>2</xdr:row>
      <xdr:rowOff>166783</xdr:rowOff>
    </xdr:to>
    <xdr:pic>
      <xdr:nvPicPr>
        <xdr:cNvPr id="3" name="Imagen 2" descr="Imagen relacionada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67800" y="47625"/>
          <a:ext cx="695325" cy="6049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490800</xdr:colOff>
      <xdr:row>8</xdr:row>
      <xdr:rowOff>191080</xdr:rowOff>
    </xdr:from>
    <xdr:to>
      <xdr:col>8</xdr:col>
      <xdr:colOff>488156</xdr:colOff>
      <xdr:row>19</xdr:row>
      <xdr:rowOff>9261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D1E402-D8E7-4BCB-9E2F-FE10EB863D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1" t="10418" r="56164" b="14202"/>
        <a:stretch/>
      </xdr:blipFill>
      <xdr:spPr>
        <a:xfrm>
          <a:off x="3475300" y="2233663"/>
          <a:ext cx="3405189" cy="2580431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571501</xdr:colOff>
      <xdr:row>1</xdr:row>
      <xdr:rowOff>105834</xdr:rowOff>
    </xdr:from>
    <xdr:to>
      <xdr:col>14</xdr:col>
      <xdr:colOff>624417</xdr:colOff>
      <xdr:row>7</xdr:row>
      <xdr:rowOff>198967</xdr:rowOff>
    </xdr:to>
    <xdr:pic>
      <xdr:nvPicPr>
        <xdr:cNvPr id="7" name="Imagen 6" descr="Resultado de imagen para triangulo notableS">
          <a:extLst>
            <a:ext uri="{FF2B5EF4-FFF2-40B4-BE49-F238E27FC236}">
              <a16:creationId xmlns:a16="http://schemas.microsoft.com/office/drawing/2014/main" id="{FC0A2B3D-15DE-4453-B95B-94C73406E6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3834" y="370417"/>
          <a:ext cx="4677833" cy="160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344181</xdr:colOff>
      <xdr:row>10</xdr:row>
      <xdr:rowOff>61469</xdr:rowOff>
    </xdr:from>
    <xdr:to>
      <xdr:col>9</xdr:col>
      <xdr:colOff>521075</xdr:colOff>
      <xdr:row>14</xdr:row>
      <xdr:rowOff>206587</xdr:rowOff>
    </xdr:to>
    <xdr:pic>
      <xdr:nvPicPr>
        <xdr:cNvPr id="3" name="Imagen 2" descr="Imagen relacionada">
          <a:extLst>
            <a:ext uri="{FF2B5EF4-FFF2-40B4-BE49-F238E27FC236}">
              <a16:creationId xmlns:a16="http://schemas.microsoft.com/office/drawing/2014/main" id="{8FF33D06-987F-4503-9BF4-BC271F764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6181" y="2750881"/>
          <a:ext cx="2462894" cy="1220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6"/>
  <sheetViews>
    <sheetView showGridLines="0" tabSelected="1" zoomScaleNormal="100" workbookViewId="0">
      <selection activeCell="B7" sqref="B7:D10"/>
    </sheetView>
  </sheetViews>
  <sheetFormatPr baseColWidth="10" defaultRowHeight="15" x14ac:dyDescent="0.25"/>
  <cols>
    <col min="1" max="1" width="7.140625" customWidth="1"/>
    <col min="2" max="2" width="12.28515625" customWidth="1"/>
    <col min="3" max="3" width="18.7109375" bestFit="1" customWidth="1"/>
    <col min="4" max="4" width="18.42578125" customWidth="1"/>
    <col min="5" max="5" width="15.5703125" customWidth="1"/>
    <col min="6" max="6" width="19" customWidth="1"/>
    <col min="7" max="7" width="16.42578125" bestFit="1" customWidth="1"/>
    <col min="8" max="8" width="35.5703125" customWidth="1"/>
    <col min="9" max="9" width="50.85546875" bestFit="1" customWidth="1"/>
    <col min="10" max="10" width="32.85546875" bestFit="1" customWidth="1"/>
    <col min="11" max="11" width="124.140625" bestFit="1" customWidth="1"/>
    <col min="14" max="14" width="12.5703125" customWidth="1"/>
  </cols>
  <sheetData>
    <row r="1" spans="2:11" ht="21" x14ac:dyDescent="0.35">
      <c r="B1" s="1" t="s">
        <v>6</v>
      </c>
    </row>
    <row r="3" spans="2:11" ht="19.5" x14ac:dyDescent="0.35">
      <c r="B3" s="272" t="s">
        <v>214</v>
      </c>
      <c r="C3" s="273"/>
      <c r="D3" s="274"/>
      <c r="E3" s="273" t="s">
        <v>215</v>
      </c>
      <c r="F3" s="273"/>
      <c r="G3" s="273"/>
      <c r="H3" s="273"/>
      <c r="I3" s="274"/>
    </row>
    <row r="4" spans="2:11" ht="21" x14ac:dyDescent="0.35">
      <c r="B4" s="281" t="s">
        <v>5</v>
      </c>
      <c r="C4" s="282"/>
      <c r="D4" s="283"/>
      <c r="E4" s="275" t="s">
        <v>223</v>
      </c>
      <c r="F4" s="276"/>
      <c r="G4" s="276"/>
      <c r="H4" s="276"/>
      <c r="I4" s="277"/>
    </row>
    <row r="5" spans="2:11" ht="21" x14ac:dyDescent="0.35">
      <c r="B5" s="284"/>
      <c r="C5" s="285"/>
      <c r="D5" s="286"/>
      <c r="E5" s="266" t="s">
        <v>226</v>
      </c>
      <c r="F5" s="267"/>
      <c r="G5" s="267"/>
      <c r="H5" s="268"/>
      <c r="I5" s="187" t="s">
        <v>241</v>
      </c>
      <c r="J5" s="115"/>
      <c r="K5" s="5"/>
    </row>
    <row r="6" spans="2:11" ht="21" x14ac:dyDescent="0.35">
      <c r="B6" s="287"/>
      <c r="C6" s="288"/>
      <c r="D6" s="289"/>
      <c r="E6" s="178" t="s">
        <v>227</v>
      </c>
      <c r="F6" s="179"/>
      <c r="I6" s="188" t="s">
        <v>242</v>
      </c>
      <c r="J6" s="115"/>
      <c r="K6" s="5"/>
    </row>
    <row r="7" spans="2:11" ht="21" x14ac:dyDescent="0.35">
      <c r="B7" s="281" t="s">
        <v>7</v>
      </c>
      <c r="C7" s="282"/>
      <c r="D7" s="283"/>
      <c r="E7" s="275" t="s">
        <v>222</v>
      </c>
      <c r="F7" s="276"/>
      <c r="G7" s="276"/>
      <c r="H7" s="276"/>
      <c r="I7" s="277"/>
      <c r="K7" s="134"/>
    </row>
    <row r="8" spans="2:11" ht="18.75" x14ac:dyDescent="0.3">
      <c r="B8" s="284"/>
      <c r="C8" s="285"/>
      <c r="D8" s="286"/>
      <c r="E8" s="290" t="s">
        <v>228</v>
      </c>
      <c r="F8" s="291"/>
      <c r="G8" s="291"/>
      <c r="H8" s="292"/>
      <c r="I8" s="196" t="s">
        <v>246</v>
      </c>
    </row>
    <row r="9" spans="2:11" ht="15" customHeight="1" x14ac:dyDescent="0.25">
      <c r="B9" s="284"/>
      <c r="C9" s="285"/>
      <c r="D9" s="286"/>
      <c r="E9" s="260" t="s">
        <v>229</v>
      </c>
      <c r="F9" s="261"/>
      <c r="G9" s="261"/>
      <c r="H9" s="262"/>
      <c r="I9" s="189" t="s">
        <v>247</v>
      </c>
    </row>
    <row r="10" spans="2:11" ht="18.75" x14ac:dyDescent="0.25">
      <c r="B10" s="287"/>
      <c r="C10" s="288"/>
      <c r="D10" s="289"/>
      <c r="E10" s="263" t="s">
        <v>230</v>
      </c>
      <c r="F10" s="264"/>
      <c r="G10" s="264"/>
      <c r="H10" s="265"/>
      <c r="I10" s="190"/>
    </row>
    <row r="11" spans="2:11" ht="21" x14ac:dyDescent="0.35">
      <c r="B11" s="281" t="s">
        <v>13</v>
      </c>
      <c r="C11" s="282"/>
      <c r="D11" s="283"/>
      <c r="E11" s="278" t="s">
        <v>224</v>
      </c>
      <c r="F11" s="279"/>
      <c r="G11" s="279"/>
      <c r="H11" s="279"/>
      <c r="I11" s="280"/>
    </row>
    <row r="12" spans="2:11" ht="18.75" x14ac:dyDescent="0.3">
      <c r="B12" s="284"/>
      <c r="C12" s="285"/>
      <c r="D12" s="286"/>
      <c r="E12" s="266" t="s">
        <v>231</v>
      </c>
      <c r="F12" s="267"/>
      <c r="G12" s="267"/>
      <c r="H12" s="268"/>
      <c r="I12" s="194" t="s">
        <v>243</v>
      </c>
    </row>
    <row r="13" spans="2:11" ht="17.25" customHeight="1" x14ac:dyDescent="0.3">
      <c r="B13" s="284"/>
      <c r="C13" s="285"/>
      <c r="D13" s="286"/>
      <c r="E13" s="180" t="s">
        <v>232</v>
      </c>
      <c r="F13" s="181"/>
      <c r="G13" s="146"/>
      <c r="H13" s="186"/>
      <c r="I13" s="191" t="s">
        <v>244</v>
      </c>
    </row>
    <row r="14" spans="2:11" ht="18.75" customHeight="1" x14ac:dyDescent="0.3">
      <c r="B14" s="284"/>
      <c r="C14" s="285"/>
      <c r="D14" s="286"/>
      <c r="E14" s="269" t="s">
        <v>233</v>
      </c>
      <c r="F14" s="270"/>
      <c r="G14" s="270"/>
      <c r="H14" s="271"/>
      <c r="I14" s="191" t="s">
        <v>245</v>
      </c>
    </row>
    <row r="15" spans="2:11" ht="18.75" customHeight="1" x14ac:dyDescent="0.25">
      <c r="B15" s="284"/>
      <c r="C15" s="285"/>
      <c r="D15" s="286"/>
      <c r="E15" s="178" t="s">
        <v>234</v>
      </c>
      <c r="F15" s="179"/>
      <c r="H15" s="32"/>
      <c r="I15" s="192"/>
    </row>
    <row r="16" spans="2:11" ht="18.75" x14ac:dyDescent="0.25">
      <c r="B16" s="287"/>
      <c r="C16" s="288"/>
      <c r="D16" s="289"/>
      <c r="E16" s="184" t="s">
        <v>235</v>
      </c>
      <c r="F16" s="185"/>
      <c r="G16" s="12"/>
      <c r="H16" s="13"/>
      <c r="I16" s="193"/>
    </row>
    <row r="17" spans="2:11" ht="18.75" x14ac:dyDescent="0.25">
      <c r="B17" s="174"/>
      <c r="C17" s="174"/>
      <c r="D17" s="174"/>
    </row>
    <row r="18" spans="2:11" ht="18.75" x14ac:dyDescent="0.25">
      <c r="B18" s="174"/>
      <c r="C18" s="174"/>
      <c r="D18" s="174"/>
    </row>
    <row r="19" spans="2:11" ht="18.75" x14ac:dyDescent="0.25">
      <c r="B19" s="174"/>
      <c r="C19" s="174"/>
      <c r="D19" s="174"/>
    </row>
    <row r="20" spans="2:11" ht="18.75" x14ac:dyDescent="0.25">
      <c r="B20" s="174"/>
      <c r="C20" s="174"/>
      <c r="D20" s="174"/>
    </row>
    <row r="21" spans="2:11" ht="108.75" customHeight="1" x14ac:dyDescent="0.25"/>
    <row r="22" spans="2:11" ht="21" x14ac:dyDescent="0.35">
      <c r="B22" s="1" t="s">
        <v>0</v>
      </c>
    </row>
    <row r="24" spans="2:11" ht="21" x14ac:dyDescent="0.35">
      <c r="B24" s="14" t="s">
        <v>1</v>
      </c>
      <c r="C24" s="15" t="s">
        <v>2</v>
      </c>
      <c r="D24" s="14" t="s">
        <v>302</v>
      </c>
      <c r="E24" s="14" t="s">
        <v>3</v>
      </c>
      <c r="F24" s="14" t="s">
        <v>4</v>
      </c>
      <c r="G24" s="14" t="s">
        <v>303</v>
      </c>
    </row>
    <row r="25" spans="2:11" ht="21" x14ac:dyDescent="0.35">
      <c r="B25" s="16">
        <v>1</v>
      </c>
      <c r="C25" s="18" t="s">
        <v>8</v>
      </c>
      <c r="D25" s="18" t="s">
        <v>19</v>
      </c>
      <c r="E25" s="26">
        <v>73</v>
      </c>
      <c r="F25" s="19">
        <v>0</v>
      </c>
      <c r="G25" s="25" t="s">
        <v>12</v>
      </c>
      <c r="J25" s="24" t="s">
        <v>7</v>
      </c>
      <c r="K25" s="24" t="s">
        <v>18</v>
      </c>
    </row>
    <row r="26" spans="2:11" ht="21" x14ac:dyDescent="0.35">
      <c r="B26" s="16">
        <v>2</v>
      </c>
      <c r="C26" s="18" t="s">
        <v>10</v>
      </c>
      <c r="D26" s="18" t="s">
        <v>20</v>
      </c>
      <c r="E26" s="26">
        <v>70</v>
      </c>
      <c r="F26" s="19">
        <v>0.15</v>
      </c>
      <c r="G26" s="25" t="s">
        <v>11</v>
      </c>
      <c r="I26" s="14" t="s">
        <v>8</v>
      </c>
      <c r="J26" s="28">
        <f>SUMIF(C25:C44,"ABARROTES",E25:E44)</f>
        <v>566</v>
      </c>
      <c r="K26" s="20" t="str">
        <f ca="1">_xlfn.FORMULATEXT(J26)</f>
        <v>=SUMAR.SI(C25:C44,"ABARROTES",E25:E44)</v>
      </c>
    </row>
    <row r="27" spans="2:11" ht="21" x14ac:dyDescent="0.35">
      <c r="B27" s="16">
        <v>3</v>
      </c>
      <c r="C27" s="18" t="s">
        <v>8</v>
      </c>
      <c r="D27" s="18" t="s">
        <v>19</v>
      </c>
      <c r="E27" s="259">
        <v>99</v>
      </c>
      <c r="F27" s="19">
        <v>0</v>
      </c>
      <c r="G27" s="25" t="s">
        <v>11</v>
      </c>
      <c r="I27" s="14" t="s">
        <v>9</v>
      </c>
      <c r="J27" s="28">
        <f>SUMIF(C25:C44,"TEXTIL",E25:E44)</f>
        <v>301</v>
      </c>
      <c r="K27" s="20" t="str">
        <f ca="1">_xlfn.FORMULATEXT(J27)</f>
        <v>=SUMAR.SI(C25:C44,"TEXTIL",E25:E44)</v>
      </c>
    </row>
    <row r="28" spans="2:11" ht="21" x14ac:dyDescent="0.35">
      <c r="B28" s="16">
        <v>4</v>
      </c>
      <c r="C28" s="18" t="s">
        <v>9</v>
      </c>
      <c r="D28" s="18" t="s">
        <v>20</v>
      </c>
      <c r="E28" s="26">
        <v>25</v>
      </c>
      <c r="F28" s="19">
        <v>0.25</v>
      </c>
      <c r="G28" s="25" t="s">
        <v>12</v>
      </c>
      <c r="I28" s="14" t="s">
        <v>10</v>
      </c>
      <c r="J28" s="28">
        <f>SUMIF(C25:C44,"CONGELADOS",E25:E44)</f>
        <v>347</v>
      </c>
      <c r="K28" s="20" t="str">
        <f ca="1">_xlfn.FORMULATEXT(J28)</f>
        <v>=SUMAR.SI(C25:C44,"CONGELADOS",E25:E44)</v>
      </c>
    </row>
    <row r="29" spans="2:11" ht="21" x14ac:dyDescent="0.35">
      <c r="B29" s="16">
        <v>5</v>
      </c>
      <c r="C29" s="18" t="s">
        <v>10</v>
      </c>
      <c r="D29" s="18" t="s">
        <v>20</v>
      </c>
      <c r="E29" s="26">
        <v>53</v>
      </c>
      <c r="F29" s="19">
        <v>0.15</v>
      </c>
      <c r="G29" s="25" t="s">
        <v>12</v>
      </c>
      <c r="I29" s="14" t="s">
        <v>301</v>
      </c>
      <c r="J29" s="28">
        <f>SUMIF(E25:E44,"&gt;90")</f>
        <v>191</v>
      </c>
      <c r="K29" s="20" t="str">
        <f ca="1">_xlfn.FORMULATEXT(J29)</f>
        <v>=SUMAR.SI(E25:E44,"&gt;90")</v>
      </c>
    </row>
    <row r="30" spans="2:11" ht="21" x14ac:dyDescent="0.35">
      <c r="B30" s="16">
        <v>6</v>
      </c>
      <c r="C30" s="18" t="s">
        <v>10</v>
      </c>
      <c r="D30" s="18" t="s">
        <v>19</v>
      </c>
      <c r="E30" s="26">
        <v>29</v>
      </c>
      <c r="F30" s="19">
        <v>0</v>
      </c>
      <c r="G30" s="25" t="s">
        <v>12</v>
      </c>
      <c r="K30" s="17"/>
    </row>
    <row r="31" spans="2:11" ht="21" x14ac:dyDescent="0.35">
      <c r="B31" s="16">
        <v>7</v>
      </c>
      <c r="C31" s="18" t="s">
        <v>8</v>
      </c>
      <c r="D31" s="18" t="s">
        <v>21</v>
      </c>
      <c r="E31" s="26">
        <v>42</v>
      </c>
      <c r="F31" s="19">
        <v>0.25</v>
      </c>
      <c r="G31" s="25" t="s">
        <v>11</v>
      </c>
      <c r="I31" s="14" t="s">
        <v>11</v>
      </c>
      <c r="J31" s="27">
        <f>SUMIF(G25:G44,"TARJETA",E25:E44)</f>
        <v>669</v>
      </c>
      <c r="K31" s="20" t="str">
        <f ca="1">_xlfn.FORMULATEXT(J31)</f>
        <v>=SUMAR.SI(G25:G44,"TARJETA",E25:E44)</v>
      </c>
    </row>
    <row r="32" spans="2:11" ht="21" x14ac:dyDescent="0.35">
      <c r="B32" s="16">
        <v>8</v>
      </c>
      <c r="C32" s="18" t="s">
        <v>9</v>
      </c>
      <c r="D32" s="18" t="s">
        <v>21</v>
      </c>
      <c r="E32" s="26">
        <v>17</v>
      </c>
      <c r="F32" s="19">
        <v>0.05</v>
      </c>
      <c r="G32" s="25" t="s">
        <v>11</v>
      </c>
      <c r="I32" s="14" t="s">
        <v>12</v>
      </c>
      <c r="J32" s="27">
        <f>SUMIF(G25:G44,"EFECTIVO",E25:E44)</f>
        <v>545</v>
      </c>
      <c r="K32" s="20" t="str">
        <f ca="1">_xlfn.FORMULATEXT(J32)</f>
        <v>=SUMAR.SI(G25:G44,"EFECTIVO",E25:E44)</v>
      </c>
    </row>
    <row r="33" spans="2:11" ht="21" x14ac:dyDescent="0.35">
      <c r="B33" s="16">
        <v>9</v>
      </c>
      <c r="C33" s="18" t="s">
        <v>9</v>
      </c>
      <c r="D33" s="18" t="s">
        <v>19</v>
      </c>
      <c r="E33" s="26">
        <v>84</v>
      </c>
      <c r="F33" s="19">
        <v>0</v>
      </c>
      <c r="G33" s="25" t="s">
        <v>11</v>
      </c>
    </row>
    <row r="34" spans="2:11" ht="21" x14ac:dyDescent="0.35">
      <c r="B34" s="16">
        <v>10</v>
      </c>
      <c r="C34" s="18" t="s">
        <v>8</v>
      </c>
      <c r="D34" s="18" t="s">
        <v>20</v>
      </c>
      <c r="E34" s="26">
        <v>62</v>
      </c>
      <c r="F34" s="19">
        <v>0.2</v>
      </c>
      <c r="G34" s="25" t="s">
        <v>12</v>
      </c>
    </row>
    <row r="35" spans="2:11" ht="21" x14ac:dyDescent="0.35">
      <c r="B35" s="16">
        <v>11</v>
      </c>
      <c r="C35" s="18" t="s">
        <v>8</v>
      </c>
      <c r="D35" s="18" t="s">
        <v>19</v>
      </c>
      <c r="E35" s="26">
        <v>86</v>
      </c>
      <c r="F35" s="19">
        <v>0.3</v>
      </c>
      <c r="G35" s="25" t="s">
        <v>11</v>
      </c>
    </row>
    <row r="36" spans="2:11" ht="21" x14ac:dyDescent="0.35">
      <c r="B36" s="16">
        <v>12</v>
      </c>
      <c r="C36" s="18" t="s">
        <v>10</v>
      </c>
      <c r="D36" s="18" t="s">
        <v>21</v>
      </c>
      <c r="E36" s="26">
        <v>22</v>
      </c>
      <c r="F36" s="19">
        <v>0</v>
      </c>
      <c r="G36" s="25" t="s">
        <v>12</v>
      </c>
      <c r="J36" s="23" t="s">
        <v>13</v>
      </c>
      <c r="K36" s="24" t="s">
        <v>18</v>
      </c>
    </row>
    <row r="37" spans="2:11" ht="21" x14ac:dyDescent="0.35">
      <c r="B37" s="16">
        <v>13</v>
      </c>
      <c r="C37" s="18" t="s">
        <v>9</v>
      </c>
      <c r="D37" s="18" t="s">
        <v>19</v>
      </c>
      <c r="E37" s="26">
        <v>51</v>
      </c>
      <c r="F37" s="19">
        <v>0.1</v>
      </c>
      <c r="G37" s="25" t="s">
        <v>11</v>
      </c>
      <c r="I37" s="14" t="s">
        <v>14</v>
      </c>
      <c r="J37" s="27">
        <f>SUMIFS(E25:E44,C25:C44,"ABARROTES",G25:G44,"EFECTIVO")</f>
        <v>268</v>
      </c>
      <c r="K37" s="20" t="str">
        <f ca="1">_xlfn.FORMULATEXT(J37)</f>
        <v>=SUMAR.SI.CONJUNTO(E25:E44,C25:C44,"ABARROTES",G25:G44,"EFECTIVO")</v>
      </c>
    </row>
    <row r="38" spans="2:11" ht="21" x14ac:dyDescent="0.35">
      <c r="B38" s="16">
        <v>14</v>
      </c>
      <c r="C38" s="18" t="s">
        <v>10</v>
      </c>
      <c r="D38" s="18" t="s">
        <v>20</v>
      </c>
      <c r="E38" s="259">
        <v>92</v>
      </c>
      <c r="F38" s="19">
        <v>0.15</v>
      </c>
      <c r="G38" s="25" t="s">
        <v>12</v>
      </c>
      <c r="I38" s="14" t="s">
        <v>15</v>
      </c>
      <c r="J38" s="27">
        <f>SUMIFS(E25:E44,C25:C44,"TEXTIL",F25:F44,"&gt;0")</f>
        <v>161</v>
      </c>
      <c r="K38" s="20" t="str">
        <f ca="1">_xlfn.FORMULATEXT(J38)</f>
        <v>=SUMAR.SI.CONJUNTO(E25:E44,C25:C44,"TEXTIL",F25:F44,"&gt;0")</v>
      </c>
    </row>
    <row r="39" spans="2:11" ht="21" x14ac:dyDescent="0.35">
      <c r="B39" s="16">
        <v>15</v>
      </c>
      <c r="C39" s="18" t="s">
        <v>8</v>
      </c>
      <c r="D39" s="18" t="s">
        <v>20</v>
      </c>
      <c r="E39" s="26">
        <v>55</v>
      </c>
      <c r="F39" s="19">
        <v>0</v>
      </c>
      <c r="G39" s="25" t="s">
        <v>12</v>
      </c>
      <c r="I39" s="14" t="s">
        <v>16</v>
      </c>
      <c r="J39" s="27">
        <f>SUMIFS(E25:E44,C25:C44,"CONGELADOS",G25:G44,"EFECTIVO",D25:D44,"ANA")</f>
        <v>29</v>
      </c>
      <c r="K39" s="20" t="str">
        <f ca="1">_xlfn.FORMULATEXT(J39)</f>
        <v>=SUMAR.SI.CONJUNTO(E25:E44,C25:C44,"CONGELADOS",G25:G44,"EFECTIVO",D25:D44,"ANA")</v>
      </c>
    </row>
    <row r="40" spans="2:11" ht="21" x14ac:dyDescent="0.35">
      <c r="B40" s="16">
        <v>16</v>
      </c>
      <c r="C40" s="18" t="s">
        <v>9</v>
      </c>
      <c r="D40" s="18" t="s">
        <v>19</v>
      </c>
      <c r="E40" s="26">
        <v>68</v>
      </c>
      <c r="F40" s="19">
        <v>0.15</v>
      </c>
      <c r="G40" s="25" t="s">
        <v>11</v>
      </c>
    </row>
    <row r="41" spans="2:11" ht="21" x14ac:dyDescent="0.35">
      <c r="B41" s="16">
        <v>17</v>
      </c>
      <c r="C41" s="18" t="s">
        <v>9</v>
      </c>
      <c r="D41" s="18" t="s">
        <v>21</v>
      </c>
      <c r="E41" s="26">
        <v>56</v>
      </c>
      <c r="F41" s="19">
        <v>0</v>
      </c>
      <c r="G41" s="25" t="s">
        <v>12</v>
      </c>
    </row>
    <row r="42" spans="2:11" ht="21" x14ac:dyDescent="0.35">
      <c r="B42" s="16">
        <v>18</v>
      </c>
      <c r="C42" s="18" t="s">
        <v>8</v>
      </c>
      <c r="D42" s="18" t="s">
        <v>21</v>
      </c>
      <c r="E42" s="26">
        <v>71</v>
      </c>
      <c r="F42" s="19">
        <v>0.3</v>
      </c>
      <c r="G42" s="25" t="s">
        <v>11</v>
      </c>
    </row>
    <row r="43" spans="2:11" ht="21" x14ac:dyDescent="0.35">
      <c r="B43" s="16">
        <v>19</v>
      </c>
      <c r="C43" s="18" t="s">
        <v>8</v>
      </c>
      <c r="D43" s="18" t="s">
        <v>19</v>
      </c>
      <c r="E43" s="26">
        <v>78</v>
      </c>
      <c r="F43" s="19">
        <v>0</v>
      </c>
      <c r="G43" s="25" t="s">
        <v>12</v>
      </c>
    </row>
    <row r="44" spans="2:11" ht="21" x14ac:dyDescent="0.35">
      <c r="B44" s="16">
        <v>20</v>
      </c>
      <c r="C44" s="18" t="s">
        <v>10</v>
      </c>
      <c r="D44" s="18" t="s">
        <v>19</v>
      </c>
      <c r="E44" s="26">
        <v>81</v>
      </c>
      <c r="F44" s="19">
        <v>0.2</v>
      </c>
      <c r="G44" s="25" t="s">
        <v>11</v>
      </c>
    </row>
    <row r="45" spans="2:11" ht="21" x14ac:dyDescent="0.35">
      <c r="D45" s="14" t="s">
        <v>22</v>
      </c>
      <c r="E45" s="27">
        <f>SUM(E25:E44)</f>
        <v>1214</v>
      </c>
      <c r="F45" s="20" t="s">
        <v>250</v>
      </c>
    </row>
    <row r="46" spans="2:11" ht="21" x14ac:dyDescent="0.35">
      <c r="E46" s="24" t="s">
        <v>5</v>
      </c>
      <c r="F46" s="24" t="s">
        <v>17</v>
      </c>
    </row>
  </sheetData>
  <mergeCells count="14">
    <mergeCell ref="E9:H9"/>
    <mergeCell ref="E10:H10"/>
    <mergeCell ref="E12:H12"/>
    <mergeCell ref="E14:H14"/>
    <mergeCell ref="B3:D3"/>
    <mergeCell ref="E3:I3"/>
    <mergeCell ref="E4:I4"/>
    <mergeCell ref="E7:I7"/>
    <mergeCell ref="E11:I11"/>
    <mergeCell ref="B4:D6"/>
    <mergeCell ref="B7:D10"/>
    <mergeCell ref="B11:D16"/>
    <mergeCell ref="E5:H5"/>
    <mergeCell ref="E8:H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20"/>
  <sheetViews>
    <sheetView showGridLines="0" zoomScale="115" zoomScaleNormal="115" workbookViewId="0">
      <selection activeCell="D19" sqref="D19"/>
    </sheetView>
  </sheetViews>
  <sheetFormatPr baseColWidth="10" defaultRowHeight="15" x14ac:dyDescent="0.25"/>
  <cols>
    <col min="2" max="2" width="16.140625" customWidth="1"/>
    <col min="3" max="3" width="13.42578125" customWidth="1"/>
    <col min="4" max="4" width="12.85546875" customWidth="1"/>
    <col min="5" max="5" width="14.5703125" customWidth="1"/>
    <col min="7" max="7" width="15.140625" customWidth="1"/>
    <col min="8" max="8" width="24.42578125" customWidth="1"/>
    <col min="9" max="9" width="26.140625" customWidth="1"/>
    <col min="10" max="10" width="14.42578125" customWidth="1"/>
  </cols>
  <sheetData>
    <row r="1" spans="2:13" ht="21" x14ac:dyDescent="0.35">
      <c r="B1" s="1" t="s">
        <v>23</v>
      </c>
    </row>
    <row r="3" spans="2:13" ht="21" x14ac:dyDescent="0.35">
      <c r="B3" s="8" t="s">
        <v>33</v>
      </c>
      <c r="C3" s="9"/>
      <c r="D3" s="9"/>
      <c r="E3" s="10"/>
      <c r="F3" s="10"/>
      <c r="G3" s="10"/>
      <c r="H3" s="11"/>
    </row>
    <row r="4" spans="2:13" ht="21" x14ac:dyDescent="0.35">
      <c r="B4" s="3" t="s">
        <v>34</v>
      </c>
      <c r="C4" s="4"/>
      <c r="D4" s="4"/>
      <c r="E4" s="6"/>
      <c r="F4" s="6"/>
      <c r="G4" s="6"/>
      <c r="H4" s="7"/>
    </row>
    <row r="5" spans="2:13" ht="21" x14ac:dyDescent="0.35">
      <c r="B5" s="31" t="s">
        <v>24</v>
      </c>
      <c r="C5" s="29"/>
      <c r="D5" s="29"/>
      <c r="E5" s="12"/>
      <c r="F5" s="12"/>
      <c r="G5" s="12"/>
      <c r="H5" s="13"/>
    </row>
    <row r="7" spans="2:13" ht="21" x14ac:dyDescent="0.35">
      <c r="B7" s="1" t="s">
        <v>70</v>
      </c>
    </row>
    <row r="9" spans="2:13" ht="21" x14ac:dyDescent="0.35">
      <c r="B9" s="34" t="s">
        <v>29</v>
      </c>
      <c r="C9" s="30"/>
      <c r="D9" s="10"/>
      <c r="E9" s="11"/>
    </row>
    <row r="10" spans="2:13" ht="21" x14ac:dyDescent="0.35">
      <c r="B10" s="53" t="s">
        <v>39</v>
      </c>
      <c r="C10" s="4"/>
      <c r="D10" s="6"/>
      <c r="E10" s="7"/>
    </row>
    <row r="11" spans="2:13" ht="21" x14ac:dyDescent="0.35">
      <c r="B11" s="54" t="s">
        <v>40</v>
      </c>
      <c r="C11" s="29"/>
      <c r="D11" s="12"/>
      <c r="E11" s="13"/>
    </row>
    <row r="13" spans="2:13" ht="21" x14ac:dyDescent="0.35">
      <c r="B13" s="1" t="s">
        <v>0</v>
      </c>
    </row>
    <row r="15" spans="2:13" ht="21" x14ac:dyDescent="0.35">
      <c r="B15" s="14" t="s">
        <v>25</v>
      </c>
      <c r="C15" s="15" t="s">
        <v>26</v>
      </c>
      <c r="D15" s="14" t="s">
        <v>27</v>
      </c>
      <c r="E15" s="33" t="s">
        <v>28</v>
      </c>
      <c r="F15" s="22"/>
      <c r="G15" s="1"/>
      <c r="H15" s="35"/>
      <c r="I15" s="21"/>
      <c r="J15" s="21"/>
      <c r="K15" s="21"/>
      <c r="L15" s="21"/>
      <c r="M15" s="21"/>
    </row>
    <row r="16" spans="2:13" ht="21.75" thickBot="1" x14ac:dyDescent="0.4">
      <c r="B16" s="36">
        <v>9</v>
      </c>
      <c r="C16" s="36">
        <f>ABS(B16)</f>
        <v>9</v>
      </c>
      <c r="D16" s="36">
        <f>INT(B16)</f>
        <v>9</v>
      </c>
      <c r="E16" s="37">
        <f>TRUNC(B16,(1))</f>
        <v>9</v>
      </c>
      <c r="G16" s="293" t="s">
        <v>18</v>
      </c>
      <c r="H16" s="294"/>
      <c r="I16" s="295"/>
      <c r="J16" s="21"/>
      <c r="K16" s="21"/>
      <c r="L16" s="21"/>
      <c r="M16" s="21"/>
    </row>
    <row r="17" spans="2:13" ht="21.75" thickBot="1" x14ac:dyDescent="0.4">
      <c r="B17" s="202">
        <v>-3.2774999999999999</v>
      </c>
      <c r="C17" s="42">
        <f>ABS(B17)</f>
        <v>3.2774999999999999</v>
      </c>
      <c r="D17" s="42">
        <f>INT(B17)</f>
        <v>-4</v>
      </c>
      <c r="E17" s="43">
        <f>TRUNC(B17,(1))</f>
        <v>-3.2</v>
      </c>
      <c r="G17" s="45" t="s">
        <v>35</v>
      </c>
      <c r="H17" s="44" t="s">
        <v>36</v>
      </c>
      <c r="I17" s="46" t="s">
        <v>37</v>
      </c>
      <c r="J17" s="21"/>
      <c r="K17" s="21"/>
      <c r="L17" s="21"/>
      <c r="M17" s="21"/>
    </row>
    <row r="18" spans="2:13" ht="21.75" thickBot="1" x14ac:dyDescent="0.4">
      <c r="B18" s="47">
        <v>-8</v>
      </c>
      <c r="C18" s="47">
        <f>ABS(B18)</f>
        <v>8</v>
      </c>
      <c r="D18" s="47">
        <f>INT(B18)</f>
        <v>-8</v>
      </c>
      <c r="E18" s="48">
        <f>TRUNC(B18,(1))</f>
        <v>-8</v>
      </c>
      <c r="G18" s="49"/>
      <c r="I18" s="32"/>
      <c r="J18" s="21"/>
      <c r="K18" s="21"/>
      <c r="L18" s="21"/>
      <c r="M18" s="21"/>
    </row>
    <row r="19" spans="2:13" ht="21.75" thickBot="1" x14ac:dyDescent="0.4">
      <c r="B19" s="41">
        <v>5.7497800000000003</v>
      </c>
      <c r="C19" s="42">
        <f>ABS(B19)</f>
        <v>5.7497800000000003</v>
      </c>
      <c r="D19" s="42">
        <f>INT(B19)</f>
        <v>5</v>
      </c>
      <c r="E19" s="43">
        <f>TRUNC(B19,(1))</f>
        <v>5.7</v>
      </c>
      <c r="G19" s="45" t="s">
        <v>30</v>
      </c>
      <c r="H19" s="44" t="s">
        <v>31</v>
      </c>
      <c r="I19" s="46" t="s">
        <v>32</v>
      </c>
      <c r="J19" s="21"/>
      <c r="K19" s="21"/>
      <c r="L19" s="21"/>
      <c r="M19" s="21"/>
    </row>
    <row r="20" spans="2:13" ht="21" x14ac:dyDescent="0.35">
      <c r="B20" s="38">
        <v>4.32</v>
      </c>
      <c r="C20" s="39">
        <f>ABS(B20)</f>
        <v>4.32</v>
      </c>
      <c r="D20" s="39">
        <f>INT(B20)</f>
        <v>4</v>
      </c>
      <c r="E20" s="40">
        <f>TRUNC(B20,(1))</f>
        <v>4.3</v>
      </c>
    </row>
  </sheetData>
  <mergeCells count="1">
    <mergeCell ref="G16:I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37"/>
  <sheetViews>
    <sheetView showGridLines="0" zoomScaleNormal="100" workbookViewId="0">
      <selection activeCell="H25" sqref="H25"/>
    </sheetView>
  </sheetViews>
  <sheetFormatPr baseColWidth="10" defaultRowHeight="15" x14ac:dyDescent="0.25"/>
  <cols>
    <col min="2" max="2" width="39" customWidth="1"/>
    <col min="3" max="3" width="19.140625" customWidth="1"/>
    <col min="4" max="4" width="27.5703125" bestFit="1" customWidth="1"/>
    <col min="5" max="5" width="19.140625" customWidth="1"/>
    <col min="6" max="6" width="25.140625" customWidth="1"/>
    <col min="7" max="7" width="19.5703125" customWidth="1"/>
    <col min="8" max="8" width="24" customWidth="1"/>
    <col min="10" max="10" width="39.42578125" bestFit="1" customWidth="1"/>
  </cols>
  <sheetData>
    <row r="2" spans="2:8" ht="21" x14ac:dyDescent="0.35">
      <c r="B2" s="1" t="s">
        <v>59</v>
      </c>
    </row>
    <row r="4" spans="2:8" ht="21" x14ac:dyDescent="0.35">
      <c r="B4" s="3" t="s">
        <v>52</v>
      </c>
      <c r="C4" s="2"/>
      <c r="D4" s="2"/>
      <c r="E4" s="6"/>
      <c r="F4" s="6"/>
      <c r="G4" s="7"/>
    </row>
    <row r="5" spans="2:8" ht="21" x14ac:dyDescent="0.35">
      <c r="B5" s="60" t="s">
        <v>50</v>
      </c>
      <c r="C5" s="5"/>
      <c r="D5" s="5"/>
      <c r="G5" s="32"/>
    </row>
    <row r="6" spans="2:8" ht="21" x14ac:dyDescent="0.35">
      <c r="B6" s="3" t="s">
        <v>51</v>
      </c>
      <c r="C6" s="2"/>
      <c r="D6" s="2"/>
      <c r="E6" s="6"/>
      <c r="F6" s="6"/>
      <c r="G6" s="7"/>
    </row>
    <row r="7" spans="2:8" ht="21" x14ac:dyDescent="0.35">
      <c r="B7" s="3" t="s">
        <v>62</v>
      </c>
      <c r="C7" s="6"/>
      <c r="D7" s="6"/>
      <c r="E7" s="6"/>
      <c r="F7" s="6"/>
      <c r="G7" s="7"/>
    </row>
    <row r="8" spans="2:8" ht="21" x14ac:dyDescent="0.35">
      <c r="B8" s="60" t="s">
        <v>61</v>
      </c>
      <c r="G8" s="32"/>
    </row>
    <row r="9" spans="2:8" ht="21" x14ac:dyDescent="0.35">
      <c r="B9" s="3" t="s">
        <v>60</v>
      </c>
      <c r="C9" s="6"/>
      <c r="D9" s="6"/>
      <c r="E9" s="6"/>
      <c r="F9" s="6"/>
      <c r="G9" s="7"/>
    </row>
    <row r="11" spans="2:8" ht="21" x14ac:dyDescent="0.35">
      <c r="B11" s="1" t="s">
        <v>70</v>
      </c>
    </row>
    <row r="13" spans="2:8" ht="21" x14ac:dyDescent="0.35">
      <c r="B13" s="61" t="s">
        <v>64</v>
      </c>
      <c r="C13" s="62"/>
      <c r="D13" s="63"/>
      <c r="E13" s="64"/>
    </row>
    <row r="14" spans="2:8" ht="21" x14ac:dyDescent="0.35">
      <c r="B14" s="65" t="s">
        <v>65</v>
      </c>
      <c r="C14" s="66"/>
      <c r="D14" s="67"/>
      <c r="E14" s="68"/>
    </row>
    <row r="15" spans="2:8" ht="21" x14ac:dyDescent="0.35">
      <c r="B15" s="65" t="s">
        <v>66</v>
      </c>
      <c r="C15" s="69"/>
      <c r="D15" s="67"/>
      <c r="E15" s="68"/>
      <c r="G15" s="246" t="s">
        <v>299</v>
      </c>
    </row>
    <row r="16" spans="2:8" ht="21" x14ac:dyDescent="0.35">
      <c r="B16" s="70" t="s">
        <v>67</v>
      </c>
      <c r="C16" s="71"/>
      <c r="D16" s="71"/>
      <c r="E16" s="72"/>
      <c r="G16" s="245" t="s">
        <v>295</v>
      </c>
      <c r="H16" s="5" t="s">
        <v>297</v>
      </c>
    </row>
    <row r="17" spans="2:8" ht="36.75" customHeight="1" x14ac:dyDescent="0.35">
      <c r="B17" s="73" t="s">
        <v>68</v>
      </c>
      <c r="C17" s="74"/>
      <c r="D17" s="74"/>
      <c r="E17" s="75"/>
      <c r="G17" s="245" t="s">
        <v>296</v>
      </c>
      <c r="H17" s="5" t="s">
        <v>298</v>
      </c>
    </row>
    <row r="18" spans="2:8" ht="21" x14ac:dyDescent="0.35">
      <c r="B18" s="76" t="s">
        <v>69</v>
      </c>
      <c r="C18" s="77"/>
      <c r="D18" s="77"/>
      <c r="E18" s="78"/>
    </row>
    <row r="19" spans="2:8" ht="30" customHeight="1" x14ac:dyDescent="0.25"/>
    <row r="20" spans="2:8" ht="21" x14ac:dyDescent="0.35">
      <c r="B20" s="1" t="s">
        <v>0</v>
      </c>
    </row>
    <row r="22" spans="2:8" s="255" customFormat="1" ht="42" x14ac:dyDescent="0.25">
      <c r="B22" s="256" t="s">
        <v>25</v>
      </c>
      <c r="C22" s="257" t="s">
        <v>55</v>
      </c>
      <c r="D22" s="256" t="s">
        <v>56</v>
      </c>
      <c r="E22" s="258" t="s">
        <v>57</v>
      </c>
      <c r="F22" s="256" t="s">
        <v>58</v>
      </c>
      <c r="G22" s="256" t="s">
        <v>300</v>
      </c>
      <c r="H22" s="258" t="s">
        <v>63</v>
      </c>
    </row>
    <row r="23" spans="2:8" ht="21" x14ac:dyDescent="0.35">
      <c r="B23" s="18">
        <v>35</v>
      </c>
      <c r="C23" s="103">
        <f>ROUND(B23,1)</f>
        <v>35</v>
      </c>
      <c r="D23" s="250">
        <f>ROUNDUP(B23,1)</f>
        <v>35</v>
      </c>
      <c r="E23" s="250">
        <f>ROUNDDOWN(B23,1)</f>
        <v>35</v>
      </c>
      <c r="F23" s="251">
        <f>EVEN(B23)</f>
        <v>36</v>
      </c>
      <c r="G23" s="251">
        <f>ODD(B23)</f>
        <v>35</v>
      </c>
      <c r="H23" s="252">
        <f>MROUND(B23,3)</f>
        <v>36</v>
      </c>
    </row>
    <row r="24" spans="2:8" ht="21" x14ac:dyDescent="0.35">
      <c r="B24" s="18">
        <v>34.25</v>
      </c>
      <c r="C24" s="103">
        <f t="shared" ref="C24:C27" si="0">ROUND(B24,1)</f>
        <v>34.299999999999997</v>
      </c>
      <c r="D24" s="250">
        <f t="shared" ref="D24:D27" si="1">ROUNDUP(B24,1)</f>
        <v>34.300000000000004</v>
      </c>
      <c r="E24" s="250">
        <f>ROUNDDOWN(B24,1)</f>
        <v>34.200000000000003</v>
      </c>
      <c r="F24" s="251">
        <f>EVEN(B24)</f>
        <v>36</v>
      </c>
      <c r="G24" s="251">
        <f>ODD(C24)</f>
        <v>35</v>
      </c>
      <c r="H24" s="252">
        <f>MROUND(B24,3)</f>
        <v>33</v>
      </c>
    </row>
    <row r="25" spans="2:8" ht="21" x14ac:dyDescent="0.35">
      <c r="B25" s="18">
        <v>37.5</v>
      </c>
      <c r="C25" s="103">
        <f>ROUND(B25,1)</f>
        <v>37.5</v>
      </c>
      <c r="D25" s="250">
        <f t="shared" si="1"/>
        <v>37.5</v>
      </c>
      <c r="E25" s="250">
        <f t="shared" ref="E25:E27" si="2">ROUNDDOWN(B25,1)</f>
        <v>37.5</v>
      </c>
      <c r="F25" s="251">
        <f t="shared" ref="F25:F27" si="3">EVEN(B25)</f>
        <v>38</v>
      </c>
      <c r="G25" s="251">
        <f t="shared" ref="G25:G27" si="4">ODD(C25)</f>
        <v>39</v>
      </c>
      <c r="H25" s="252">
        <f t="shared" ref="H25:H27" si="5">MROUND(B25,3)</f>
        <v>39</v>
      </c>
    </row>
    <row r="26" spans="2:8" ht="21" x14ac:dyDescent="0.35">
      <c r="B26" s="18">
        <v>36.75</v>
      </c>
      <c r="C26" s="103">
        <f t="shared" si="0"/>
        <v>36.799999999999997</v>
      </c>
      <c r="D26" s="250">
        <f t="shared" si="1"/>
        <v>36.800000000000004</v>
      </c>
      <c r="E26" s="250">
        <f t="shared" si="2"/>
        <v>36.700000000000003</v>
      </c>
      <c r="F26" s="251">
        <f t="shared" si="3"/>
        <v>38</v>
      </c>
      <c r="G26" s="251">
        <f t="shared" si="4"/>
        <v>37</v>
      </c>
      <c r="H26" s="252">
        <f t="shared" si="5"/>
        <v>36</v>
      </c>
    </row>
    <row r="27" spans="2:8" ht="21" x14ac:dyDescent="0.35">
      <c r="B27" s="18">
        <v>38</v>
      </c>
      <c r="C27" s="253">
        <f t="shared" si="0"/>
        <v>38</v>
      </c>
      <c r="D27" s="106">
        <f t="shared" si="1"/>
        <v>38</v>
      </c>
      <c r="E27" s="106">
        <f t="shared" si="2"/>
        <v>38</v>
      </c>
      <c r="F27" s="254">
        <f t="shared" si="3"/>
        <v>38</v>
      </c>
      <c r="G27" s="254">
        <f t="shared" si="4"/>
        <v>39</v>
      </c>
      <c r="H27" s="163">
        <f t="shared" si="5"/>
        <v>39</v>
      </c>
    </row>
    <row r="31" spans="2:8" ht="21" x14ac:dyDescent="0.35">
      <c r="B31" s="247" t="s">
        <v>18</v>
      </c>
    </row>
    <row r="32" spans="2:8" ht="21" x14ac:dyDescent="0.35">
      <c r="B32" s="248" t="str">
        <f ca="1">_xlfn.FORMULATEXT(C23)</f>
        <v>=REDONDEAR(B23,1)</v>
      </c>
    </row>
    <row r="33" spans="2:2" ht="21" x14ac:dyDescent="0.35">
      <c r="B33" s="248" t="s">
        <v>71</v>
      </c>
    </row>
    <row r="34" spans="2:2" ht="21" x14ac:dyDescent="0.35">
      <c r="B34" s="248" t="s">
        <v>72</v>
      </c>
    </row>
    <row r="35" spans="2:2" ht="21" x14ac:dyDescent="0.35">
      <c r="B35" s="249" t="s">
        <v>73</v>
      </c>
    </row>
    <row r="36" spans="2:2" ht="21" x14ac:dyDescent="0.35">
      <c r="B36" s="249" t="s">
        <v>75</v>
      </c>
    </row>
    <row r="37" spans="2:2" ht="21" x14ac:dyDescent="0.35">
      <c r="B37" s="20" t="s">
        <v>74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26"/>
  <sheetViews>
    <sheetView showGridLines="0" zoomScale="130" zoomScaleNormal="130" workbookViewId="0">
      <selection activeCell="C28" sqref="C28"/>
    </sheetView>
  </sheetViews>
  <sheetFormatPr baseColWidth="10" defaultRowHeight="15" x14ac:dyDescent="0.25"/>
  <cols>
    <col min="1" max="1" width="3.140625" customWidth="1"/>
    <col min="2" max="2" width="22.42578125" customWidth="1"/>
    <col min="3" max="3" width="26.42578125" customWidth="1"/>
    <col min="4" max="4" width="17.28515625" customWidth="1"/>
    <col min="6" max="6" width="18" customWidth="1"/>
    <col min="10" max="10" width="7" customWidth="1"/>
    <col min="11" max="11" width="11.28515625" customWidth="1"/>
  </cols>
  <sheetData>
    <row r="1" spans="2:11" ht="21" x14ac:dyDescent="0.35">
      <c r="B1" s="1" t="s">
        <v>38</v>
      </c>
    </row>
    <row r="3" spans="2:11" ht="21" x14ac:dyDescent="0.35">
      <c r="B3" s="3" t="s">
        <v>44</v>
      </c>
      <c r="C3" s="2"/>
      <c r="D3" s="2"/>
      <c r="E3" s="6"/>
      <c r="F3" s="6"/>
      <c r="G3" s="6"/>
      <c r="H3" s="6"/>
      <c r="I3" s="6"/>
      <c r="J3" s="6"/>
      <c r="K3" s="7"/>
    </row>
    <row r="4" spans="2:11" ht="21" x14ac:dyDescent="0.35">
      <c r="B4" s="3" t="s">
        <v>43</v>
      </c>
      <c r="C4" s="4"/>
      <c r="D4" s="4"/>
      <c r="E4" s="6"/>
      <c r="F4" s="6"/>
      <c r="G4" s="6"/>
      <c r="H4" s="6"/>
      <c r="I4" s="6"/>
      <c r="J4" s="6"/>
      <c r="K4" s="7"/>
    </row>
    <row r="6" spans="2:11" ht="21" x14ac:dyDescent="0.35">
      <c r="B6" s="5" t="s">
        <v>45</v>
      </c>
      <c r="C6" s="5"/>
      <c r="D6" s="5"/>
      <c r="E6" s="5"/>
      <c r="F6" s="5"/>
      <c r="G6" s="5"/>
    </row>
    <row r="7" spans="2:11" ht="18" customHeight="1" x14ac:dyDescent="0.35">
      <c r="B7" s="5" t="s">
        <v>49</v>
      </c>
      <c r="C7" s="5"/>
      <c r="D7" s="5"/>
      <c r="E7" s="5"/>
      <c r="F7" s="5"/>
      <c r="G7" s="5"/>
    </row>
    <row r="9" spans="2:11" ht="21" x14ac:dyDescent="0.35">
      <c r="B9" s="1" t="s">
        <v>70</v>
      </c>
    </row>
    <row r="11" spans="2:11" ht="21" x14ac:dyDescent="0.35">
      <c r="B11" s="34" t="s">
        <v>41</v>
      </c>
      <c r="C11" s="10"/>
      <c r="D11" s="11"/>
    </row>
    <row r="12" spans="2:11" ht="21" x14ac:dyDescent="0.35">
      <c r="B12" s="55" t="s">
        <v>42</v>
      </c>
      <c r="C12" s="12"/>
      <c r="D12" s="13"/>
    </row>
    <row r="14" spans="2:11" ht="21" x14ac:dyDescent="0.35">
      <c r="B14" s="1" t="s">
        <v>0</v>
      </c>
      <c r="F14" s="17"/>
    </row>
    <row r="16" spans="2:11" ht="21" x14ac:dyDescent="0.35">
      <c r="B16" s="56" t="s">
        <v>47</v>
      </c>
      <c r="C16" s="56" t="s">
        <v>48</v>
      </c>
      <c r="D16" s="57" t="s">
        <v>46</v>
      </c>
      <c r="F16" s="33" t="s">
        <v>18</v>
      </c>
      <c r="G16" s="58"/>
      <c r="H16" s="58"/>
      <c r="I16" s="58"/>
      <c r="J16" s="59"/>
    </row>
    <row r="17" spans="2:10" ht="21" x14ac:dyDescent="0.35">
      <c r="B17" s="204">
        <f ca="1">RANDBETWEEN(910000000,999999999)</f>
        <v>981456226</v>
      </c>
      <c r="C17" s="204">
        <f ca="1">RANDBETWEEN(10000,50000)</f>
        <v>11697</v>
      </c>
      <c r="D17" s="204">
        <f ca="1">RAND()*10</f>
        <v>3.8385003750486324</v>
      </c>
      <c r="F17" s="52" t="s">
        <v>53</v>
      </c>
      <c r="G17" s="12"/>
      <c r="H17" s="12"/>
      <c r="I17" s="12"/>
      <c r="J17" s="13"/>
    </row>
    <row r="18" spans="2:10" ht="21" x14ac:dyDescent="0.35">
      <c r="B18" s="204">
        <f t="shared" ref="B18:B26" ca="1" si="0">RANDBETWEEN(910000000,999999999)</f>
        <v>955448049</v>
      </c>
      <c r="C18" s="204">
        <f t="shared" ref="C18:C26" ca="1" si="1">RANDBETWEEN(10000,50000)</f>
        <v>26340</v>
      </c>
      <c r="D18" s="204">
        <f t="shared" ref="D18:D26" ca="1" si="2">RAND()*10</f>
        <v>4.3170148641358299</v>
      </c>
      <c r="F18" s="51" t="s">
        <v>54</v>
      </c>
      <c r="G18" s="6"/>
      <c r="H18" s="6"/>
      <c r="I18" s="6"/>
      <c r="J18" s="7"/>
    </row>
    <row r="19" spans="2:10" ht="21" x14ac:dyDescent="0.35">
      <c r="B19" s="204">
        <f t="shared" ca="1" si="0"/>
        <v>937283929</v>
      </c>
      <c r="C19" s="204">
        <f t="shared" ca="1" si="1"/>
        <v>21338</v>
      </c>
      <c r="D19" s="204">
        <f t="shared" ca="1" si="2"/>
        <v>4.172584753256797</v>
      </c>
      <c r="F19" s="52" t="s">
        <v>41</v>
      </c>
      <c r="G19" s="12"/>
      <c r="H19" s="12"/>
      <c r="I19" s="12"/>
      <c r="J19" s="13"/>
    </row>
    <row r="20" spans="2:10" ht="18.75" x14ac:dyDescent="0.3">
      <c r="B20" s="204">
        <f t="shared" ca="1" si="0"/>
        <v>956225317</v>
      </c>
      <c r="C20" s="204">
        <f t="shared" ca="1" si="1"/>
        <v>20903</v>
      </c>
      <c r="D20" s="204">
        <f t="shared" ca="1" si="2"/>
        <v>8.8329696324089628</v>
      </c>
    </row>
    <row r="21" spans="2:10" ht="18.75" x14ac:dyDescent="0.3">
      <c r="B21" s="204">
        <f t="shared" ca="1" si="0"/>
        <v>929784778</v>
      </c>
      <c r="C21" s="204">
        <f t="shared" ca="1" si="1"/>
        <v>38980</v>
      </c>
      <c r="D21" s="204">
        <f t="shared" ca="1" si="2"/>
        <v>9.1881724301408685</v>
      </c>
    </row>
    <row r="22" spans="2:10" ht="18.75" x14ac:dyDescent="0.3">
      <c r="B22" s="204">
        <f t="shared" ca="1" si="0"/>
        <v>998582320</v>
      </c>
      <c r="C22" s="204">
        <f t="shared" ca="1" si="1"/>
        <v>30696</v>
      </c>
      <c r="D22" s="204">
        <f t="shared" ca="1" si="2"/>
        <v>2.3381370778950239</v>
      </c>
    </row>
    <row r="23" spans="2:10" ht="18.75" x14ac:dyDescent="0.3">
      <c r="B23" s="204">
        <f t="shared" ca="1" si="0"/>
        <v>926507035</v>
      </c>
      <c r="C23" s="204">
        <f t="shared" ca="1" si="1"/>
        <v>35195</v>
      </c>
      <c r="D23" s="204">
        <f t="shared" ca="1" si="2"/>
        <v>7.8764471610441591</v>
      </c>
    </row>
    <row r="24" spans="2:10" ht="18.75" x14ac:dyDescent="0.3">
      <c r="B24" s="204">
        <f t="shared" ca="1" si="0"/>
        <v>994813636</v>
      </c>
      <c r="C24" s="204">
        <f t="shared" ca="1" si="1"/>
        <v>20825</v>
      </c>
      <c r="D24" s="204">
        <f t="shared" ca="1" si="2"/>
        <v>0.37434703334768948</v>
      </c>
    </row>
    <row r="25" spans="2:10" ht="18.75" x14ac:dyDescent="0.3">
      <c r="B25" s="204">
        <f t="shared" ca="1" si="0"/>
        <v>940784283</v>
      </c>
      <c r="C25" s="204">
        <f t="shared" ca="1" si="1"/>
        <v>49239</v>
      </c>
      <c r="D25" s="204">
        <f t="shared" ca="1" si="2"/>
        <v>8.446433347738024</v>
      </c>
    </row>
    <row r="26" spans="2:10" ht="18.75" x14ac:dyDescent="0.3">
      <c r="B26" s="204">
        <f t="shared" ca="1" si="0"/>
        <v>955102959</v>
      </c>
      <c r="C26" s="204">
        <f t="shared" ca="1" si="1"/>
        <v>45531</v>
      </c>
      <c r="D26" s="204">
        <f t="shared" ca="1" si="2"/>
        <v>3.1190306990907457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S24"/>
  <sheetViews>
    <sheetView showGridLines="0" zoomScale="85" zoomScaleNormal="85" workbookViewId="0">
      <selection activeCell="H9" sqref="H9"/>
    </sheetView>
  </sheetViews>
  <sheetFormatPr baseColWidth="10" defaultRowHeight="15" x14ac:dyDescent="0.25"/>
  <cols>
    <col min="1" max="1" width="8.28515625" customWidth="1"/>
    <col min="2" max="2" width="22.85546875" customWidth="1"/>
    <col min="3" max="3" width="13" customWidth="1"/>
    <col min="4" max="4" width="15.7109375" customWidth="1"/>
    <col min="5" max="5" width="7.140625" customWidth="1"/>
    <col min="6" max="6" width="13.28515625" customWidth="1"/>
    <col min="7" max="7" width="10.42578125" customWidth="1"/>
    <col min="8" max="8" width="25.28515625" customWidth="1"/>
    <col min="9" max="9" width="2.85546875" customWidth="1"/>
    <col min="10" max="10" width="2.140625" customWidth="1"/>
    <col min="11" max="11" width="2.7109375" customWidth="1"/>
    <col min="12" max="12" width="18" customWidth="1"/>
    <col min="13" max="13" width="12.42578125" customWidth="1"/>
    <col min="14" max="14" width="28.140625" customWidth="1"/>
    <col min="15" max="15" width="13.28515625" customWidth="1"/>
    <col min="16" max="16" width="22.85546875" bestFit="1" customWidth="1"/>
    <col min="17" max="17" width="9" customWidth="1"/>
    <col min="18" max="18" width="7" customWidth="1"/>
    <col min="19" max="19" width="9.85546875" customWidth="1"/>
  </cols>
  <sheetData>
    <row r="1" spans="2:18" ht="21" x14ac:dyDescent="0.35">
      <c r="B1" s="1" t="s">
        <v>79</v>
      </c>
    </row>
    <row r="3" spans="2:18" ht="21" x14ac:dyDescent="0.35">
      <c r="B3" s="8" t="s">
        <v>85</v>
      </c>
      <c r="C3" s="9"/>
      <c r="D3" s="9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8" ht="21" x14ac:dyDescent="0.35">
      <c r="B4" s="3" t="s">
        <v>86</v>
      </c>
      <c r="C4" s="4"/>
      <c r="D4" s="4"/>
      <c r="E4" s="6"/>
      <c r="F4" s="6"/>
      <c r="G4" s="6"/>
      <c r="H4" s="6"/>
      <c r="I4" s="6"/>
      <c r="J4" s="6"/>
      <c r="K4" s="6"/>
      <c r="L4" s="6"/>
      <c r="M4" s="6"/>
      <c r="N4" s="7"/>
    </row>
    <row r="5" spans="2:18" ht="21" x14ac:dyDescent="0.35">
      <c r="B5" s="3" t="s">
        <v>87</v>
      </c>
      <c r="C5" s="2"/>
      <c r="D5" s="2"/>
      <c r="E5" s="6"/>
      <c r="F5" s="6"/>
      <c r="G5" s="6"/>
      <c r="H5" s="6"/>
      <c r="I5" s="6"/>
      <c r="J5" s="6"/>
      <c r="K5" s="6"/>
      <c r="L5" s="6"/>
      <c r="M5" s="6"/>
      <c r="N5" s="7"/>
    </row>
    <row r="6" spans="2:18" ht="21.75" thickBot="1" x14ac:dyDescent="0.4">
      <c r="B6" s="31" t="s">
        <v>88</v>
      </c>
      <c r="C6" s="93"/>
      <c r="D6" s="93"/>
      <c r="E6" s="93"/>
      <c r="F6" s="92"/>
      <c r="G6" s="92"/>
      <c r="H6" s="92"/>
      <c r="I6" s="92"/>
      <c r="J6" s="92"/>
      <c r="K6" s="92"/>
      <c r="L6" s="92"/>
      <c r="M6" s="92"/>
      <c r="N6" s="94"/>
    </row>
    <row r="7" spans="2:18" ht="21" x14ac:dyDescent="0.35">
      <c r="B7" s="5"/>
      <c r="F7" s="222" t="s">
        <v>92</v>
      </c>
      <c r="G7" s="223"/>
      <c r="H7" s="223"/>
      <c r="I7" s="223"/>
      <c r="J7" s="223"/>
      <c r="K7" s="223"/>
      <c r="L7" s="223"/>
      <c r="M7" s="224"/>
    </row>
    <row r="8" spans="2:18" ht="32.25" thickBot="1" x14ac:dyDescent="0.55000000000000004">
      <c r="B8" s="1" t="s">
        <v>70</v>
      </c>
      <c r="F8" s="225"/>
      <c r="G8" s="226" t="s">
        <v>95</v>
      </c>
      <c r="H8" s="226"/>
      <c r="I8" s="227"/>
      <c r="J8" s="228" t="s">
        <v>97</v>
      </c>
      <c r="K8" s="229" t="s">
        <v>225</v>
      </c>
      <c r="L8" s="227"/>
      <c r="M8" s="230"/>
    </row>
    <row r="9" spans="2:18" ht="32.25" thickBot="1" x14ac:dyDescent="0.55000000000000004">
      <c r="B9" s="82" t="s">
        <v>76</v>
      </c>
      <c r="C9" s="83"/>
      <c r="D9" s="84"/>
      <c r="E9" s="81"/>
      <c r="F9" s="231"/>
      <c r="G9" s="226" t="s">
        <v>94</v>
      </c>
      <c r="H9" s="226"/>
      <c r="I9" s="232"/>
      <c r="J9" s="233"/>
      <c r="K9" s="234" t="s">
        <v>96</v>
      </c>
      <c r="L9" s="232"/>
      <c r="M9" s="235"/>
    </row>
    <row r="10" spans="2:18" ht="21.75" thickBot="1" x14ac:dyDescent="0.4">
      <c r="B10" s="82" t="s">
        <v>77</v>
      </c>
      <c r="C10" s="83"/>
      <c r="D10" s="84"/>
      <c r="E10" s="81"/>
      <c r="Q10" s="21"/>
      <c r="R10" s="21"/>
    </row>
    <row r="11" spans="2:18" ht="21" x14ac:dyDescent="0.35">
      <c r="B11" s="95" t="s">
        <v>78</v>
      </c>
      <c r="C11" s="96"/>
      <c r="D11" s="97"/>
      <c r="E11" s="236" t="s">
        <v>89</v>
      </c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8"/>
      <c r="Q11" s="121"/>
      <c r="R11" s="121"/>
    </row>
    <row r="12" spans="2:18" ht="21.75" thickBot="1" x14ac:dyDescent="0.4">
      <c r="B12" s="98" t="s">
        <v>80</v>
      </c>
      <c r="C12" s="99"/>
      <c r="D12" s="99"/>
      <c r="E12" s="239" t="s">
        <v>294</v>
      </c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1"/>
      <c r="Q12" s="121"/>
      <c r="R12" s="121"/>
    </row>
    <row r="13" spans="2:18" x14ac:dyDescent="0.25">
      <c r="Q13" s="21"/>
      <c r="R13" s="21"/>
    </row>
    <row r="14" spans="2:18" ht="21" x14ac:dyDescent="0.35">
      <c r="B14" s="80"/>
      <c r="C14" s="81"/>
      <c r="D14" s="81"/>
      <c r="E14" s="81"/>
    </row>
    <row r="15" spans="2:18" ht="21" x14ac:dyDescent="0.35">
      <c r="B15" s="1" t="s">
        <v>104</v>
      </c>
      <c r="E15" s="116"/>
      <c r="F15" s="10"/>
      <c r="G15" s="10"/>
      <c r="H15" s="10"/>
      <c r="I15" s="11"/>
      <c r="L15" s="1" t="s">
        <v>105</v>
      </c>
    </row>
    <row r="16" spans="2:18" ht="21.75" thickBot="1" x14ac:dyDescent="0.4">
      <c r="E16" s="49"/>
      <c r="F16" s="108">
        <v>435</v>
      </c>
      <c r="G16" s="104">
        <v>4</v>
      </c>
      <c r="I16" s="32"/>
    </row>
    <row r="17" spans="2:19" ht="21.75" thickBot="1" x14ac:dyDescent="0.4">
      <c r="B17" s="102" t="s">
        <v>93</v>
      </c>
      <c r="C17" s="109">
        <v>435</v>
      </c>
      <c r="D17" s="111">
        <v>287</v>
      </c>
      <c r="E17" s="105"/>
      <c r="F17" s="114">
        <f>MOD(435,4)</f>
        <v>3</v>
      </c>
      <c r="G17" s="88">
        <f>QUOTIENT(435,4)</f>
        <v>108</v>
      </c>
      <c r="H17" s="115" t="s">
        <v>100</v>
      </c>
      <c r="I17" s="32"/>
      <c r="L17" s="14" t="s">
        <v>98</v>
      </c>
      <c r="M17" s="33" t="s">
        <v>83</v>
      </c>
      <c r="N17" s="14" t="s">
        <v>18</v>
      </c>
      <c r="O17" s="33" t="s">
        <v>84</v>
      </c>
      <c r="P17" s="14" t="s">
        <v>18</v>
      </c>
      <c r="Q17" s="21"/>
      <c r="R17" s="21"/>
      <c r="S17" s="21"/>
    </row>
    <row r="18" spans="2:19" ht="21" x14ac:dyDescent="0.35">
      <c r="B18" s="101" t="s">
        <v>90</v>
      </c>
      <c r="C18" s="18">
        <v>4</v>
      </c>
      <c r="D18" s="91">
        <v>8</v>
      </c>
      <c r="E18" s="49"/>
      <c r="F18" s="115" t="s">
        <v>102</v>
      </c>
      <c r="I18" s="32"/>
      <c r="L18" s="18">
        <v>12</v>
      </c>
      <c r="M18" s="106">
        <f>LCM(L18:L21)</f>
        <v>1560</v>
      </c>
      <c r="N18" s="120" t="str">
        <f ca="1">_xlfn.FORMULATEXT(M18)</f>
        <v>=M.C.M(L18:L21)</v>
      </c>
      <c r="O18" s="119">
        <f>GCD(L18:L21)</f>
        <v>2</v>
      </c>
      <c r="P18" s="120" t="str">
        <f ca="1">_xlfn.FORMULATEXT(O18)</f>
        <v>=M.C.D(L18:L21)</v>
      </c>
      <c r="Q18" s="81"/>
      <c r="R18" s="81"/>
      <c r="S18" s="21"/>
    </row>
    <row r="19" spans="2:19" ht="21" x14ac:dyDescent="0.35">
      <c r="B19" s="242" t="s">
        <v>99</v>
      </c>
      <c r="C19" s="243">
        <f>C17/C18</f>
        <v>108.75</v>
      </c>
      <c r="D19" s="244">
        <f>D17/D18</f>
        <v>35.875</v>
      </c>
      <c r="E19" s="110"/>
      <c r="I19" s="32"/>
      <c r="L19" s="18">
        <v>4</v>
      </c>
      <c r="M19" s="106">
        <f>LCM(L19:L21)</f>
        <v>520</v>
      </c>
      <c r="N19" s="120" t="str">
        <f t="shared" ref="N19" ca="1" si="0">_xlfn.FORMULATEXT(M19)</f>
        <v>=M.C.M(L19:L21)</v>
      </c>
      <c r="O19" s="119">
        <f>GCD(L19:L21)</f>
        <v>2</v>
      </c>
      <c r="P19" s="120" t="str">
        <f t="shared" ref="P19" ca="1" si="1">_xlfn.FORMULATEXT(O19)</f>
        <v>=M.C.D(L19:L21)</v>
      </c>
      <c r="Q19" s="81"/>
      <c r="R19" s="81"/>
      <c r="S19" s="21"/>
    </row>
    <row r="20" spans="2:19" ht="21.75" thickBot="1" x14ac:dyDescent="0.4">
      <c r="B20" s="14" t="s">
        <v>81</v>
      </c>
      <c r="C20" s="106">
        <f>QUOTIENT(C17,C18)</f>
        <v>108</v>
      </c>
      <c r="D20" s="112">
        <f>QUOTIENT(D17,D18)</f>
        <v>35</v>
      </c>
      <c r="E20" s="110"/>
      <c r="F20" s="108">
        <v>287</v>
      </c>
      <c r="G20" s="104">
        <v>8</v>
      </c>
      <c r="I20" s="32"/>
      <c r="L20" s="18">
        <v>40</v>
      </c>
      <c r="Q20" s="81"/>
      <c r="R20" s="81"/>
      <c r="S20" s="21"/>
    </row>
    <row r="21" spans="2:19" ht="21" x14ac:dyDescent="0.35">
      <c r="B21" s="14" t="s">
        <v>82</v>
      </c>
      <c r="C21" s="107">
        <f>MOD(C17,C18)</f>
        <v>3</v>
      </c>
      <c r="D21" s="113">
        <f>MOD(D17,D18)</f>
        <v>7</v>
      </c>
      <c r="E21" s="110"/>
      <c r="F21" s="114">
        <f>MOD(287,8)</f>
        <v>7</v>
      </c>
      <c r="G21" s="88">
        <f>QUOTIENT(287,8)</f>
        <v>35</v>
      </c>
      <c r="H21" s="115" t="s">
        <v>101</v>
      </c>
      <c r="I21" s="32"/>
      <c r="L21" s="18">
        <v>26</v>
      </c>
      <c r="Q21" s="81"/>
      <c r="R21" s="81"/>
      <c r="S21" s="21"/>
    </row>
    <row r="22" spans="2:19" ht="21" x14ac:dyDescent="0.35">
      <c r="C22" s="89"/>
      <c r="D22" s="85"/>
      <c r="E22" s="110"/>
      <c r="F22" s="115" t="s">
        <v>103</v>
      </c>
      <c r="G22" s="89"/>
      <c r="H22" s="85"/>
      <c r="I22" s="117"/>
      <c r="K22" s="86"/>
    </row>
    <row r="23" spans="2:19" x14ac:dyDescent="0.25">
      <c r="E23" s="118"/>
      <c r="F23" s="12"/>
      <c r="G23" s="12"/>
      <c r="H23" s="12"/>
      <c r="I23" s="13"/>
      <c r="O23" s="21"/>
    </row>
    <row r="24" spans="2:19" x14ac:dyDescent="0.25">
      <c r="N24" s="21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S54"/>
  <sheetViews>
    <sheetView showGridLines="0" zoomScaleNormal="100" workbookViewId="0">
      <selection activeCell="M18" sqref="M18"/>
    </sheetView>
  </sheetViews>
  <sheetFormatPr baseColWidth="10" defaultRowHeight="15" x14ac:dyDescent="0.25"/>
  <cols>
    <col min="1" max="1" width="5.42578125" customWidth="1"/>
    <col min="2" max="2" width="11.5703125" customWidth="1"/>
    <col min="3" max="3" width="14.7109375" customWidth="1"/>
    <col min="4" max="4" width="39.42578125" customWidth="1"/>
    <col min="5" max="5" width="16.85546875" customWidth="1"/>
    <col min="6" max="6" width="14.28515625" customWidth="1"/>
    <col min="8" max="8" width="31.42578125" customWidth="1"/>
    <col min="9" max="9" width="34.28515625" customWidth="1"/>
    <col min="10" max="10" width="3.85546875" customWidth="1"/>
    <col min="11" max="11" width="24" customWidth="1"/>
    <col min="12" max="12" width="17.140625" customWidth="1"/>
    <col min="13" max="13" width="25.85546875" customWidth="1"/>
    <col min="14" max="14" width="25.7109375" customWidth="1"/>
    <col min="15" max="15" width="13.140625" customWidth="1"/>
    <col min="19" max="19" width="15.28515625" customWidth="1"/>
  </cols>
  <sheetData>
    <row r="1" spans="2:19" ht="21" x14ac:dyDescent="0.35">
      <c r="B1" s="1" t="s">
        <v>91</v>
      </c>
      <c r="K1" s="1" t="s">
        <v>213</v>
      </c>
    </row>
    <row r="3" spans="2:19" ht="19.5" x14ac:dyDescent="0.35">
      <c r="B3" s="299" t="s">
        <v>214</v>
      </c>
      <c r="C3" s="300"/>
      <c r="D3" s="301"/>
      <c r="E3" s="272" t="s">
        <v>215</v>
      </c>
      <c r="F3" s="273"/>
      <c r="G3" s="273"/>
      <c r="H3" s="273"/>
      <c r="I3" s="274"/>
      <c r="K3" s="175" t="s">
        <v>214</v>
      </c>
      <c r="L3" s="176"/>
      <c r="M3" s="177" t="s">
        <v>215</v>
      </c>
      <c r="N3" s="177"/>
      <c r="O3" s="177"/>
      <c r="P3" s="177"/>
      <c r="Q3" s="177"/>
      <c r="R3" s="177"/>
      <c r="S3" s="177"/>
    </row>
    <row r="4" spans="2:19" ht="21" x14ac:dyDescent="0.35">
      <c r="B4" s="281" t="s">
        <v>216</v>
      </c>
      <c r="C4" s="282"/>
      <c r="D4" s="283"/>
      <c r="E4" s="275" t="s">
        <v>219</v>
      </c>
      <c r="F4" s="276"/>
      <c r="G4" s="276"/>
      <c r="H4" s="276"/>
      <c r="I4" s="302"/>
      <c r="K4" s="281" t="s">
        <v>218</v>
      </c>
      <c r="L4" s="283"/>
      <c r="M4" s="275" t="s">
        <v>221</v>
      </c>
      <c r="N4" s="276"/>
      <c r="O4" s="276"/>
      <c r="P4" s="276"/>
      <c r="Q4" s="276"/>
      <c r="R4" s="276"/>
      <c r="S4" s="277"/>
    </row>
    <row r="5" spans="2:19" ht="15" customHeight="1" x14ac:dyDescent="0.3">
      <c r="B5" s="284"/>
      <c r="C5" s="285"/>
      <c r="D5" s="285"/>
      <c r="E5" s="183" t="s">
        <v>238</v>
      </c>
      <c r="F5" s="182"/>
      <c r="G5" s="182"/>
      <c r="H5" s="10"/>
      <c r="I5" s="314" t="s">
        <v>286</v>
      </c>
      <c r="K5" s="284"/>
      <c r="L5" s="285"/>
      <c r="M5" s="266" t="s">
        <v>236</v>
      </c>
      <c r="N5" s="267"/>
      <c r="O5" s="268"/>
      <c r="P5" s="195" t="s">
        <v>248</v>
      </c>
      <c r="Q5" s="197"/>
      <c r="R5" s="197"/>
      <c r="S5" s="198"/>
    </row>
    <row r="6" spans="2:19" ht="18.75" x14ac:dyDescent="0.3">
      <c r="B6" s="284"/>
      <c r="C6" s="285"/>
      <c r="D6" s="285"/>
      <c r="E6" s="178" t="s">
        <v>239</v>
      </c>
      <c r="F6" s="179"/>
      <c r="G6" s="179"/>
      <c r="I6" s="315"/>
      <c r="K6" s="287"/>
      <c r="L6" s="288"/>
      <c r="M6" s="184" t="s">
        <v>237</v>
      </c>
      <c r="N6" s="185"/>
      <c r="O6" s="13"/>
      <c r="P6" s="199" t="s">
        <v>249</v>
      </c>
      <c r="Q6" s="200"/>
      <c r="R6" s="200"/>
      <c r="S6" s="201"/>
    </row>
    <row r="7" spans="2:19" ht="18.75" x14ac:dyDescent="0.3">
      <c r="B7" s="287"/>
      <c r="C7" s="288"/>
      <c r="D7" s="288"/>
      <c r="E7" s="312" t="s">
        <v>288</v>
      </c>
      <c r="F7" s="313"/>
      <c r="G7" s="313"/>
      <c r="H7" s="313"/>
      <c r="I7" s="316"/>
      <c r="K7" s="214"/>
      <c r="L7" s="214"/>
      <c r="M7" s="215"/>
      <c r="N7" s="215"/>
      <c r="O7" s="216"/>
      <c r="P7" s="217"/>
      <c r="Q7" s="217"/>
      <c r="R7" s="217"/>
      <c r="S7" s="217"/>
    </row>
    <row r="8" spans="2:19" ht="18.75" customHeight="1" x14ac:dyDescent="0.35">
      <c r="B8" s="306" t="s">
        <v>217</v>
      </c>
      <c r="C8" s="307"/>
      <c r="D8" s="307"/>
      <c r="E8" s="303" t="s">
        <v>220</v>
      </c>
      <c r="F8" s="304"/>
      <c r="G8" s="304"/>
      <c r="H8" s="304"/>
      <c r="I8" s="305"/>
      <c r="K8" s="174"/>
      <c r="L8" s="174"/>
      <c r="M8" s="218" t="s">
        <v>293</v>
      </c>
      <c r="N8" s="219" t="s">
        <v>282</v>
      </c>
    </row>
    <row r="9" spans="2:19" ht="18.75" x14ac:dyDescent="0.25">
      <c r="B9" s="308"/>
      <c r="C9" s="309"/>
      <c r="D9" s="309"/>
      <c r="E9" s="180" t="s">
        <v>240</v>
      </c>
      <c r="I9" s="314" t="s">
        <v>287</v>
      </c>
      <c r="M9" s="174" t="s">
        <v>289</v>
      </c>
      <c r="N9" s="203">
        <f>COMBIN(3,2)</f>
        <v>3</v>
      </c>
      <c r="O9" s="174" t="s">
        <v>291</v>
      </c>
    </row>
    <row r="10" spans="2:19" ht="18.75" customHeight="1" x14ac:dyDescent="0.25">
      <c r="B10" s="310"/>
      <c r="C10" s="311"/>
      <c r="D10" s="311"/>
      <c r="E10" s="118"/>
      <c r="F10" s="12"/>
      <c r="G10" s="12"/>
      <c r="H10" s="12"/>
      <c r="I10" s="316"/>
      <c r="L10" s="79"/>
      <c r="M10" s="174" t="s">
        <v>290</v>
      </c>
      <c r="N10" s="203">
        <f>PERMUT(3,2)</f>
        <v>6</v>
      </c>
      <c r="O10" s="174" t="s">
        <v>292</v>
      </c>
    </row>
    <row r="11" spans="2:19" ht="48.75" customHeight="1" x14ac:dyDescent="0.25">
      <c r="K11" s="220" t="s">
        <v>0</v>
      </c>
    </row>
    <row r="12" spans="2:19" ht="21" x14ac:dyDescent="0.35">
      <c r="K12" s="15" t="s">
        <v>132</v>
      </c>
      <c r="L12" s="14" t="s">
        <v>130</v>
      </c>
      <c r="M12" s="33" t="s">
        <v>131</v>
      </c>
      <c r="N12" s="14" t="s">
        <v>17</v>
      </c>
      <c r="O12" s="17"/>
    </row>
    <row r="13" spans="2:19" ht="21" x14ac:dyDescent="0.35">
      <c r="B13" s="1" t="s">
        <v>0</v>
      </c>
      <c r="K13" s="18">
        <v>8</v>
      </c>
      <c r="L13" s="18">
        <v>4</v>
      </c>
      <c r="M13" s="18">
        <f>COMBIN(K13,L13)</f>
        <v>70</v>
      </c>
      <c r="N13" s="173" t="str">
        <f ca="1">_xlfn.FORMULATEXT(M13)</f>
        <v>=COMBINAT(K13,L13)</v>
      </c>
    </row>
    <row r="14" spans="2:19" ht="21.75" thickBot="1" x14ac:dyDescent="0.4">
      <c r="K14" s="18">
        <v>12</v>
      </c>
      <c r="L14" s="18">
        <v>3</v>
      </c>
      <c r="M14" s="18">
        <f>COMBIN(K14,L14)</f>
        <v>220</v>
      </c>
      <c r="N14" s="173" t="str">
        <f t="shared" ref="N14:N17" ca="1" si="0">_xlfn.FORMULATEXT(M14)</f>
        <v>=COMBINAT(K14,L14)</v>
      </c>
    </row>
    <row r="15" spans="2:19" ht="21.75" thickBot="1" x14ac:dyDescent="0.4">
      <c r="B15" s="123" t="s">
        <v>106</v>
      </c>
      <c r="C15" s="125" t="s">
        <v>107</v>
      </c>
      <c r="D15" s="14" t="s">
        <v>17</v>
      </c>
      <c r="F15" s="125" t="s">
        <v>107</v>
      </c>
      <c r="G15" s="124" t="s">
        <v>106</v>
      </c>
      <c r="H15" s="14" t="s">
        <v>17</v>
      </c>
      <c r="K15" s="18">
        <v>6</v>
      </c>
      <c r="L15" s="18">
        <v>2</v>
      </c>
      <c r="M15" s="18">
        <f>COMBIN(K15,L15)</f>
        <v>15</v>
      </c>
      <c r="N15" s="173" t="str">
        <f t="shared" ca="1" si="0"/>
        <v>=COMBINAT(K15,L15)</v>
      </c>
    </row>
    <row r="16" spans="2:19" ht="21.75" thickBot="1" x14ac:dyDescent="0.4">
      <c r="B16" s="122">
        <v>1</v>
      </c>
      <c r="C16" s="87" t="str">
        <f>ROMAN(B16,0)</f>
        <v>I</v>
      </c>
      <c r="D16" s="129" t="str">
        <f ca="1">_xlfn.FORMULATEXT(C16)</f>
        <v>=NUMERO.ROMANO(B16,0)</v>
      </c>
      <c r="F16" s="126" t="s">
        <v>108</v>
      </c>
      <c r="G16" s="128">
        <f>_xlfn.ARABIC(F16)</f>
        <v>1</v>
      </c>
      <c r="H16" s="129" t="str">
        <f ca="1">_xlfn.FORMULATEXT(G16)</f>
        <v>=NUMERO.ARABE(F16)</v>
      </c>
      <c r="K16" s="18">
        <v>14</v>
      </c>
      <c r="L16" s="18">
        <v>3</v>
      </c>
      <c r="M16" s="18">
        <f>COMBIN(K16,L16)</f>
        <v>364</v>
      </c>
      <c r="N16" s="173" t="str">
        <f t="shared" ca="1" si="0"/>
        <v>=COMBINAT(K16,L16)</v>
      </c>
    </row>
    <row r="17" spans="2:14" ht="21.75" thickBot="1" x14ac:dyDescent="0.4">
      <c r="B17" s="122">
        <v>2</v>
      </c>
      <c r="C17" s="87" t="str">
        <f t="shared" ref="C17:C37" si="1">ROMAN(B17,0)</f>
        <v>II</v>
      </c>
      <c r="F17" s="126" t="s">
        <v>109</v>
      </c>
      <c r="G17" s="128">
        <f t="shared" ref="G17:G37" si="2">_xlfn.ARABIC(F17)</f>
        <v>2</v>
      </c>
      <c r="K17" s="18">
        <v>10</v>
      </c>
      <c r="L17" s="18">
        <v>5</v>
      </c>
      <c r="M17" s="18">
        <f>COMBIN(K17,L17)</f>
        <v>252</v>
      </c>
      <c r="N17" s="173" t="str">
        <f t="shared" ca="1" si="0"/>
        <v>=COMBINAT(K17,L17)</v>
      </c>
    </row>
    <row r="18" spans="2:14" ht="21.75" thickBot="1" x14ac:dyDescent="0.4">
      <c r="B18" s="122">
        <v>3</v>
      </c>
      <c r="C18" s="87" t="str">
        <f t="shared" si="1"/>
        <v>III</v>
      </c>
      <c r="F18" s="126" t="s">
        <v>110</v>
      </c>
      <c r="G18" s="128">
        <f t="shared" si="2"/>
        <v>3</v>
      </c>
    </row>
    <row r="19" spans="2:14" ht="21.75" thickBot="1" x14ac:dyDescent="0.4">
      <c r="B19" s="122">
        <v>4</v>
      </c>
      <c r="C19" s="87" t="str">
        <f t="shared" si="1"/>
        <v>IV</v>
      </c>
      <c r="F19" s="126" t="s">
        <v>111</v>
      </c>
      <c r="G19" s="128">
        <f t="shared" si="2"/>
        <v>4</v>
      </c>
      <c r="J19" s="79"/>
    </row>
    <row r="20" spans="2:14" ht="24" thickBot="1" x14ac:dyDescent="0.4">
      <c r="B20" s="122">
        <v>5</v>
      </c>
      <c r="C20" s="87" t="str">
        <f t="shared" si="1"/>
        <v>V</v>
      </c>
      <c r="F20" s="126" t="s">
        <v>112</v>
      </c>
      <c r="G20" s="128">
        <f t="shared" si="2"/>
        <v>5</v>
      </c>
      <c r="J20" s="79"/>
      <c r="K20" s="132">
        <v>8</v>
      </c>
      <c r="M20" s="132">
        <v>12</v>
      </c>
    </row>
    <row r="21" spans="2:14" ht="29.25" thickBot="1" x14ac:dyDescent="0.5">
      <c r="B21" s="122">
        <v>6</v>
      </c>
      <c r="C21" s="87" t="str">
        <f t="shared" si="1"/>
        <v>VI</v>
      </c>
      <c r="F21" s="126" t="s">
        <v>113</v>
      </c>
      <c r="G21" s="128">
        <f t="shared" si="2"/>
        <v>6</v>
      </c>
      <c r="I21" s="79"/>
      <c r="K21" s="130" t="s">
        <v>134</v>
      </c>
      <c r="L21" s="221" t="s">
        <v>133</v>
      </c>
      <c r="M21" s="130" t="s">
        <v>134</v>
      </c>
      <c r="N21" s="221" t="s">
        <v>136</v>
      </c>
    </row>
    <row r="22" spans="2:14" ht="29.25" thickBot="1" x14ac:dyDescent="0.5">
      <c r="B22" s="122">
        <v>7</v>
      </c>
      <c r="C22" s="87" t="str">
        <f t="shared" si="1"/>
        <v>VII</v>
      </c>
      <c r="F22" s="126" t="s">
        <v>114</v>
      </c>
      <c r="G22" s="128">
        <f t="shared" si="2"/>
        <v>7</v>
      </c>
      <c r="I22" s="79"/>
      <c r="K22" s="131">
        <v>4</v>
      </c>
      <c r="L22" s="133" t="s">
        <v>135</v>
      </c>
      <c r="M22" s="131">
        <v>3</v>
      </c>
      <c r="N22" s="133" t="s">
        <v>137</v>
      </c>
    </row>
    <row r="23" spans="2:14" ht="21.75" thickBot="1" x14ac:dyDescent="0.4">
      <c r="B23" s="122">
        <v>8</v>
      </c>
      <c r="C23" s="87" t="str">
        <f t="shared" si="1"/>
        <v>VIII</v>
      </c>
      <c r="F23" s="126" t="s">
        <v>115</v>
      </c>
      <c r="G23" s="128">
        <f t="shared" si="2"/>
        <v>8</v>
      </c>
    </row>
    <row r="24" spans="2:14" ht="21.75" thickBot="1" x14ac:dyDescent="0.4">
      <c r="B24" s="122">
        <v>9</v>
      </c>
      <c r="C24" s="87" t="str">
        <f t="shared" si="1"/>
        <v>IX</v>
      </c>
      <c r="F24" s="126" t="s">
        <v>116</v>
      </c>
      <c r="G24" s="128">
        <f t="shared" si="2"/>
        <v>9</v>
      </c>
    </row>
    <row r="25" spans="2:14" ht="21.75" thickBot="1" x14ac:dyDescent="0.4">
      <c r="B25" s="122">
        <v>10</v>
      </c>
      <c r="C25" s="87" t="str">
        <f t="shared" si="1"/>
        <v>X</v>
      </c>
      <c r="F25" s="126" t="s">
        <v>117</v>
      </c>
      <c r="G25" s="128">
        <f t="shared" si="2"/>
        <v>10</v>
      </c>
    </row>
    <row r="26" spans="2:14" ht="21.75" thickBot="1" x14ac:dyDescent="0.4">
      <c r="B26" s="122">
        <v>20</v>
      </c>
      <c r="C26" s="87" t="str">
        <f t="shared" si="1"/>
        <v>XX</v>
      </c>
      <c r="F26" s="126" t="s">
        <v>118</v>
      </c>
      <c r="G26" s="128">
        <f t="shared" si="2"/>
        <v>20</v>
      </c>
    </row>
    <row r="27" spans="2:14" ht="21.75" thickBot="1" x14ac:dyDescent="0.4">
      <c r="B27" s="122">
        <v>30</v>
      </c>
      <c r="C27" s="87" t="str">
        <f t="shared" si="1"/>
        <v>XXX</v>
      </c>
      <c r="F27" s="126" t="s">
        <v>119</v>
      </c>
      <c r="G27" s="128">
        <f t="shared" si="2"/>
        <v>30</v>
      </c>
    </row>
    <row r="28" spans="2:14" ht="21.75" thickBot="1" x14ac:dyDescent="0.4">
      <c r="B28" s="122">
        <v>40</v>
      </c>
      <c r="C28" s="87" t="str">
        <f t="shared" si="1"/>
        <v>XL</v>
      </c>
      <c r="F28" s="126" t="s">
        <v>120</v>
      </c>
      <c r="G28" s="128">
        <f t="shared" si="2"/>
        <v>40</v>
      </c>
    </row>
    <row r="29" spans="2:14" ht="21.75" thickBot="1" x14ac:dyDescent="0.4">
      <c r="B29" s="122">
        <v>50</v>
      </c>
      <c r="C29" s="87" t="str">
        <f t="shared" si="1"/>
        <v>L</v>
      </c>
      <c r="F29" s="126" t="s">
        <v>121</v>
      </c>
      <c r="G29" s="128">
        <f t="shared" si="2"/>
        <v>50</v>
      </c>
    </row>
    <row r="30" spans="2:14" ht="21.75" thickBot="1" x14ac:dyDescent="0.4">
      <c r="B30" s="122">
        <v>60</v>
      </c>
      <c r="C30" s="87" t="str">
        <f t="shared" si="1"/>
        <v>LX</v>
      </c>
      <c r="F30" s="126" t="s">
        <v>122</v>
      </c>
      <c r="G30" s="128">
        <f t="shared" si="2"/>
        <v>60</v>
      </c>
    </row>
    <row r="31" spans="2:14" ht="21.75" thickBot="1" x14ac:dyDescent="0.4">
      <c r="B31" s="122">
        <v>70</v>
      </c>
      <c r="C31" s="87" t="str">
        <f t="shared" si="1"/>
        <v>LXX</v>
      </c>
      <c r="F31" s="126" t="s">
        <v>123</v>
      </c>
      <c r="G31" s="128">
        <f t="shared" si="2"/>
        <v>70</v>
      </c>
    </row>
    <row r="32" spans="2:14" ht="21.75" thickBot="1" x14ac:dyDescent="0.4">
      <c r="B32" s="122">
        <v>80</v>
      </c>
      <c r="C32" s="87" t="str">
        <f t="shared" si="1"/>
        <v>LXXX</v>
      </c>
      <c r="F32" s="126" t="s">
        <v>124</v>
      </c>
      <c r="G32" s="128">
        <f t="shared" si="2"/>
        <v>80</v>
      </c>
    </row>
    <row r="33" spans="2:9" ht="21.75" thickBot="1" x14ac:dyDescent="0.4">
      <c r="B33" s="122">
        <v>90</v>
      </c>
      <c r="C33" s="87" t="str">
        <f t="shared" si="1"/>
        <v>XC</v>
      </c>
      <c r="F33" s="126" t="s">
        <v>125</v>
      </c>
      <c r="G33" s="128">
        <f t="shared" si="2"/>
        <v>90</v>
      </c>
    </row>
    <row r="34" spans="2:9" ht="21.75" thickBot="1" x14ac:dyDescent="0.4">
      <c r="B34" s="122">
        <v>100</v>
      </c>
      <c r="C34" s="87" t="str">
        <f t="shared" si="1"/>
        <v>C</v>
      </c>
      <c r="F34" s="126" t="s">
        <v>126</v>
      </c>
      <c r="G34" s="128">
        <f t="shared" si="2"/>
        <v>100</v>
      </c>
    </row>
    <row r="35" spans="2:9" ht="21.75" thickBot="1" x14ac:dyDescent="0.4">
      <c r="B35" s="122">
        <v>200</v>
      </c>
      <c r="C35" s="87" t="str">
        <f t="shared" si="1"/>
        <v>CC</v>
      </c>
      <c r="F35" s="126" t="s">
        <v>127</v>
      </c>
      <c r="G35" s="128">
        <f t="shared" si="2"/>
        <v>200</v>
      </c>
    </row>
    <row r="36" spans="2:9" ht="21.75" thickBot="1" x14ac:dyDescent="0.4">
      <c r="B36" s="122">
        <v>500</v>
      </c>
      <c r="C36" s="87" t="str">
        <f t="shared" si="1"/>
        <v>D</v>
      </c>
      <c r="F36" s="126" t="s">
        <v>128</v>
      </c>
      <c r="G36" s="128">
        <f t="shared" si="2"/>
        <v>500</v>
      </c>
    </row>
    <row r="37" spans="2:9" ht="21" x14ac:dyDescent="0.35">
      <c r="B37" s="100">
        <v>1000</v>
      </c>
      <c r="C37" s="87" t="str">
        <f t="shared" si="1"/>
        <v>M</v>
      </c>
      <c r="F37" s="127" t="s">
        <v>129</v>
      </c>
      <c r="G37" s="128">
        <f t="shared" si="2"/>
        <v>1000</v>
      </c>
    </row>
    <row r="40" spans="2:9" ht="23.25" x14ac:dyDescent="0.35">
      <c r="B40" s="297" t="s">
        <v>266</v>
      </c>
      <c r="C40" s="297"/>
      <c r="D40" s="297"/>
    </row>
    <row r="43" spans="2:9" ht="21" x14ac:dyDescent="0.35">
      <c r="B43" s="207">
        <v>1</v>
      </c>
      <c r="C43" s="296" t="s">
        <v>254</v>
      </c>
      <c r="D43" s="296"/>
      <c r="F43" s="208" t="str">
        <f>ROMAN(B43)</f>
        <v>I</v>
      </c>
      <c r="G43" s="298" t="str">
        <f>CONCATENATE(F43,". ",C43)</f>
        <v>I. Elementos de las Fórmulas y Funciones</v>
      </c>
      <c r="H43" s="298"/>
      <c r="I43" s="298"/>
    </row>
    <row r="44" spans="2:9" ht="21" x14ac:dyDescent="0.35">
      <c r="B44" s="207">
        <v>2</v>
      </c>
      <c r="C44" s="296" t="s">
        <v>255</v>
      </c>
      <c r="D44" s="296"/>
      <c r="F44" s="208" t="str">
        <f t="shared" ref="F44:F54" si="3">ROMAN(B44)</f>
        <v>II</v>
      </c>
      <c r="G44" s="298" t="str">
        <f t="shared" ref="G44:G54" si="4">CONCATENATE(F44,". ",C44)</f>
        <v>II. Ingresar Fórmulas usando Nombres</v>
      </c>
      <c r="H44" s="298"/>
      <c r="I44" s="298"/>
    </row>
    <row r="45" spans="2:9" ht="21" x14ac:dyDescent="0.35">
      <c r="B45" s="207">
        <v>3</v>
      </c>
      <c r="C45" s="296" t="s">
        <v>256</v>
      </c>
      <c r="D45" s="296"/>
      <c r="F45" s="208" t="str">
        <f t="shared" si="3"/>
        <v>III</v>
      </c>
      <c r="G45" s="298" t="str">
        <f t="shared" si="4"/>
        <v>III. Fórmulas con Operadores</v>
      </c>
      <c r="H45" s="298"/>
      <c r="I45" s="298"/>
    </row>
    <row r="46" spans="2:9" ht="21" x14ac:dyDescent="0.35">
      <c r="B46" s="207">
        <v>4</v>
      </c>
      <c r="C46" s="296" t="s">
        <v>257</v>
      </c>
      <c r="D46" s="296"/>
      <c r="F46" s="208" t="str">
        <f t="shared" si="3"/>
        <v>IV</v>
      </c>
      <c r="G46" s="298" t="str">
        <f t="shared" si="4"/>
        <v>IV. Idioma de las Fórmulas</v>
      </c>
      <c r="H46" s="298"/>
      <c r="I46" s="298"/>
    </row>
    <row r="47" spans="2:9" ht="21" x14ac:dyDescent="0.35">
      <c r="B47" s="207">
        <v>5</v>
      </c>
      <c r="C47" s="296" t="s">
        <v>258</v>
      </c>
      <c r="D47" s="296"/>
      <c r="F47" s="208" t="str">
        <f t="shared" si="3"/>
        <v>V</v>
      </c>
      <c r="G47" s="298" t="str">
        <f t="shared" si="4"/>
        <v>V. Referencias Fijas y variables</v>
      </c>
      <c r="H47" s="298"/>
      <c r="I47" s="298"/>
    </row>
    <row r="48" spans="2:9" ht="21" x14ac:dyDescent="0.35">
      <c r="B48" s="207">
        <v>6</v>
      </c>
      <c r="C48" s="296" t="s">
        <v>259</v>
      </c>
      <c r="D48" s="296"/>
      <c r="F48" s="208" t="str">
        <f t="shared" si="3"/>
        <v>VI</v>
      </c>
      <c r="G48" s="298" t="str">
        <f t="shared" si="4"/>
        <v>VI. Autosuma</v>
      </c>
      <c r="H48" s="298"/>
      <c r="I48" s="298"/>
    </row>
    <row r="49" spans="2:9" ht="21" x14ac:dyDescent="0.35">
      <c r="B49" s="207">
        <v>7</v>
      </c>
      <c r="C49" s="296" t="s">
        <v>260</v>
      </c>
      <c r="D49" s="296"/>
      <c r="F49" s="208" t="str">
        <f t="shared" si="3"/>
        <v>VII</v>
      </c>
      <c r="G49" s="298" t="str">
        <f t="shared" si="4"/>
        <v>VII. Herramientas de análisis rápido</v>
      </c>
      <c r="H49" s="298"/>
      <c r="I49" s="298"/>
    </row>
    <row r="50" spans="2:9" ht="21" x14ac:dyDescent="0.35">
      <c r="B50" s="207">
        <v>8</v>
      </c>
      <c r="C50" s="296" t="s">
        <v>261</v>
      </c>
      <c r="D50" s="296"/>
      <c r="F50" s="208" t="str">
        <f t="shared" si="3"/>
        <v>VIII</v>
      </c>
      <c r="G50" s="298" t="str">
        <f t="shared" si="4"/>
        <v>VIII. El asistente de Funciones de Excel</v>
      </c>
      <c r="H50" s="298"/>
      <c r="I50" s="298"/>
    </row>
    <row r="51" spans="2:9" ht="21" x14ac:dyDescent="0.35">
      <c r="B51" s="207">
        <v>9</v>
      </c>
      <c r="C51" s="296" t="s">
        <v>262</v>
      </c>
      <c r="D51" s="296"/>
      <c r="F51" s="208" t="str">
        <f t="shared" si="3"/>
        <v>IX</v>
      </c>
      <c r="G51" s="298" t="str">
        <f t="shared" si="4"/>
        <v>IX. Funciones volátiles</v>
      </c>
      <c r="H51" s="298"/>
      <c r="I51" s="298"/>
    </row>
    <row r="52" spans="2:9" ht="21" x14ac:dyDescent="0.35">
      <c r="B52" s="207">
        <v>10</v>
      </c>
      <c r="C52" s="296" t="s">
        <v>263</v>
      </c>
      <c r="D52" s="296"/>
      <c r="F52" s="208" t="str">
        <f t="shared" si="3"/>
        <v>X</v>
      </c>
      <c r="G52" s="298" t="str">
        <f t="shared" si="4"/>
        <v>X. Función SI, Y, O y XO</v>
      </c>
      <c r="H52" s="298"/>
      <c r="I52" s="298"/>
    </row>
    <row r="53" spans="2:9" ht="21" x14ac:dyDescent="0.35">
      <c r="B53" s="207">
        <v>11</v>
      </c>
      <c r="C53" s="296" t="s">
        <v>264</v>
      </c>
      <c r="D53" s="296"/>
      <c r="F53" s="208" t="str">
        <f t="shared" si="3"/>
        <v>XI</v>
      </c>
      <c r="G53" s="298" t="str">
        <f t="shared" si="4"/>
        <v>XI. Función FALSO, VERDADERO y NO</v>
      </c>
      <c r="H53" s="298"/>
      <c r="I53" s="298"/>
    </row>
    <row r="54" spans="2:9" ht="21" x14ac:dyDescent="0.35">
      <c r="B54" s="207">
        <v>12</v>
      </c>
      <c r="C54" s="296" t="s">
        <v>265</v>
      </c>
      <c r="D54" s="296"/>
      <c r="F54" s="208" t="str">
        <f t="shared" si="3"/>
        <v>XII</v>
      </c>
      <c r="G54" s="298" t="str">
        <f t="shared" si="4"/>
        <v>XII. Usar funciones anidadas en una fórmula</v>
      </c>
      <c r="H54" s="298"/>
      <c r="I54" s="298"/>
    </row>
  </sheetData>
  <mergeCells count="37">
    <mergeCell ref="B3:D3"/>
    <mergeCell ref="E3:I3"/>
    <mergeCell ref="E4:I4"/>
    <mergeCell ref="M5:O5"/>
    <mergeCell ref="E8:I8"/>
    <mergeCell ref="B4:D7"/>
    <mergeCell ref="B8:D10"/>
    <mergeCell ref="E7:H7"/>
    <mergeCell ref="M4:S4"/>
    <mergeCell ref="K4:L6"/>
    <mergeCell ref="I5:I7"/>
    <mergeCell ref="I9:I10"/>
    <mergeCell ref="C49:D49"/>
    <mergeCell ref="C50:D50"/>
    <mergeCell ref="C51:D51"/>
    <mergeCell ref="C52:D52"/>
    <mergeCell ref="C43:D43"/>
    <mergeCell ref="C44:D44"/>
    <mergeCell ref="C45:D45"/>
    <mergeCell ref="C46:D46"/>
    <mergeCell ref="C47:D47"/>
    <mergeCell ref="C53:D53"/>
    <mergeCell ref="C54:D54"/>
    <mergeCell ref="B40:D40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C48:D48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G16"/>
  <sheetViews>
    <sheetView showGridLines="0" workbookViewId="0">
      <selection activeCell="D9" sqref="D9"/>
    </sheetView>
  </sheetViews>
  <sheetFormatPr baseColWidth="10" defaultRowHeight="15" x14ac:dyDescent="0.25"/>
  <cols>
    <col min="2" max="2" width="56.5703125" bestFit="1" customWidth="1"/>
    <col min="4" max="4" width="13" bestFit="1" customWidth="1"/>
    <col min="6" max="6" width="16.140625" customWidth="1"/>
    <col min="7" max="7" width="51.28515625" bestFit="1" customWidth="1"/>
  </cols>
  <sheetData>
    <row r="2" spans="2:7" ht="23.25" x14ac:dyDescent="0.35">
      <c r="B2" s="213" t="s">
        <v>285</v>
      </c>
      <c r="C2" s="213"/>
      <c r="D2" s="213"/>
    </row>
    <row r="4" spans="2:7" ht="57" customHeight="1" x14ac:dyDescent="0.25">
      <c r="B4" s="209" t="s">
        <v>283</v>
      </c>
      <c r="C4" s="209" t="s">
        <v>280</v>
      </c>
      <c r="D4" s="209" t="s">
        <v>279</v>
      </c>
      <c r="E4" s="209" t="s">
        <v>284</v>
      </c>
      <c r="F4" s="209" t="s">
        <v>281</v>
      </c>
      <c r="G4" s="209" t="s">
        <v>282</v>
      </c>
    </row>
    <row r="5" spans="2:7" ht="21" x14ac:dyDescent="0.35">
      <c r="B5" s="211" t="s">
        <v>267</v>
      </c>
      <c r="C5" s="212">
        <f>SEARCH(" ",B5)</f>
        <v>3</v>
      </c>
      <c r="D5" s="210" t="str">
        <f>LEFT(B5,C5)</f>
        <v xml:space="preserve">1. </v>
      </c>
      <c r="E5" s="210" t="str">
        <f>SUBSTITUTE(D5,". ","")</f>
        <v>1</v>
      </c>
      <c r="F5" s="210" t="str">
        <f>CONCATENATE(ROMAN(E5),". ")</f>
        <v xml:space="preserve">I. </v>
      </c>
      <c r="G5" s="210" t="str">
        <f>SUBSTITUTE(B5,D5,F5)</f>
        <v>I. Elementos de las Fórmulas y Funciones</v>
      </c>
    </row>
    <row r="6" spans="2:7" ht="21" x14ac:dyDescent="0.35">
      <c r="B6" s="211" t="s">
        <v>268</v>
      </c>
      <c r="C6" s="212">
        <f t="shared" ref="C6:C16" si="0">SEARCH(" ",B6)</f>
        <v>3</v>
      </c>
      <c r="D6" s="210" t="str">
        <f t="shared" ref="D6:D16" si="1">LEFT(B6,C6)</f>
        <v xml:space="preserve">2. </v>
      </c>
      <c r="E6" s="210" t="str">
        <f t="shared" ref="E6:E16" si="2">SUBSTITUTE(D6,". ","")</f>
        <v>2</v>
      </c>
      <c r="F6" s="210" t="str">
        <f t="shared" ref="F6:F16" si="3">CONCATENATE(ROMAN(E6),". ")</f>
        <v xml:space="preserve">II. </v>
      </c>
      <c r="G6" s="210" t="str">
        <f t="shared" ref="G6:G16" si="4">SUBSTITUTE(B6,D6,F6)</f>
        <v>II. Ingresar Fórmulas usando Nombres</v>
      </c>
    </row>
    <row r="7" spans="2:7" ht="21" x14ac:dyDescent="0.35">
      <c r="B7" s="211" t="s">
        <v>269</v>
      </c>
      <c r="C7" s="212">
        <f t="shared" si="0"/>
        <v>3</v>
      </c>
      <c r="D7" s="210" t="str">
        <f t="shared" si="1"/>
        <v xml:space="preserve">3. </v>
      </c>
      <c r="E7" s="210" t="str">
        <f t="shared" si="2"/>
        <v>3</v>
      </c>
      <c r="F7" s="210" t="str">
        <f t="shared" si="3"/>
        <v xml:space="preserve">III. </v>
      </c>
      <c r="G7" s="210" t="str">
        <f t="shared" si="4"/>
        <v>III. Fórmulas con Operadores</v>
      </c>
    </row>
    <row r="8" spans="2:7" ht="21" x14ac:dyDescent="0.35">
      <c r="B8" s="211" t="s">
        <v>270</v>
      </c>
      <c r="C8" s="212">
        <f t="shared" si="0"/>
        <v>3</v>
      </c>
      <c r="D8" s="210" t="str">
        <f t="shared" si="1"/>
        <v xml:space="preserve">4. </v>
      </c>
      <c r="E8" s="210" t="str">
        <f t="shared" si="2"/>
        <v>4</v>
      </c>
      <c r="F8" s="210" t="str">
        <f t="shared" si="3"/>
        <v xml:space="preserve">IV. </v>
      </c>
      <c r="G8" s="210" t="str">
        <f t="shared" si="4"/>
        <v>IV. Idioma de las Fórmulas</v>
      </c>
    </row>
    <row r="9" spans="2:7" ht="21" x14ac:dyDescent="0.35">
      <c r="B9" s="211" t="s">
        <v>271</v>
      </c>
      <c r="C9" s="212">
        <f t="shared" si="0"/>
        <v>3</v>
      </c>
      <c r="D9" s="210" t="str">
        <f t="shared" si="1"/>
        <v xml:space="preserve">5. </v>
      </c>
      <c r="E9" s="210" t="str">
        <f t="shared" si="2"/>
        <v>5</v>
      </c>
      <c r="F9" s="210" t="str">
        <f t="shared" si="3"/>
        <v xml:space="preserve">V. </v>
      </c>
      <c r="G9" s="210" t="str">
        <f t="shared" si="4"/>
        <v>V. Referencias Fijas y variables</v>
      </c>
    </row>
    <row r="10" spans="2:7" ht="21" x14ac:dyDescent="0.35">
      <c r="B10" s="211" t="s">
        <v>272</v>
      </c>
      <c r="C10" s="212">
        <f t="shared" si="0"/>
        <v>3</v>
      </c>
      <c r="D10" s="210" t="str">
        <f t="shared" si="1"/>
        <v xml:space="preserve">6. </v>
      </c>
      <c r="E10" s="210" t="str">
        <f t="shared" si="2"/>
        <v>6</v>
      </c>
      <c r="F10" s="210" t="str">
        <f t="shared" si="3"/>
        <v xml:space="preserve">VI. </v>
      </c>
      <c r="G10" s="210" t="str">
        <f t="shared" si="4"/>
        <v>VI. Autosuma</v>
      </c>
    </row>
    <row r="11" spans="2:7" ht="21" x14ac:dyDescent="0.35">
      <c r="B11" s="211" t="s">
        <v>273</v>
      </c>
      <c r="C11" s="212">
        <f t="shared" si="0"/>
        <v>3</v>
      </c>
      <c r="D11" s="210" t="str">
        <f t="shared" si="1"/>
        <v xml:space="preserve">7. </v>
      </c>
      <c r="E11" s="210" t="str">
        <f t="shared" si="2"/>
        <v>7</v>
      </c>
      <c r="F11" s="210" t="str">
        <f t="shared" si="3"/>
        <v xml:space="preserve">VII. </v>
      </c>
      <c r="G11" s="210" t="str">
        <f t="shared" si="4"/>
        <v>VII. Herramientas de análisis rápido</v>
      </c>
    </row>
    <row r="12" spans="2:7" ht="21" x14ac:dyDescent="0.35">
      <c r="B12" s="211" t="s">
        <v>274</v>
      </c>
      <c r="C12" s="212">
        <f t="shared" si="0"/>
        <v>3</v>
      </c>
      <c r="D12" s="210" t="str">
        <f t="shared" si="1"/>
        <v xml:space="preserve">8. </v>
      </c>
      <c r="E12" s="210" t="str">
        <f t="shared" si="2"/>
        <v>8</v>
      </c>
      <c r="F12" s="210" t="str">
        <f t="shared" si="3"/>
        <v xml:space="preserve">VIII. </v>
      </c>
      <c r="G12" s="210" t="str">
        <f t="shared" si="4"/>
        <v>VIII. El asistente de Funciones de Excel</v>
      </c>
    </row>
    <row r="13" spans="2:7" ht="21" x14ac:dyDescent="0.35">
      <c r="B13" s="211" t="s">
        <v>275</v>
      </c>
      <c r="C13" s="212">
        <f t="shared" si="0"/>
        <v>3</v>
      </c>
      <c r="D13" s="210" t="str">
        <f t="shared" si="1"/>
        <v xml:space="preserve">9. </v>
      </c>
      <c r="E13" s="210" t="str">
        <f t="shared" si="2"/>
        <v>9</v>
      </c>
      <c r="F13" s="210" t="str">
        <f t="shared" si="3"/>
        <v xml:space="preserve">IX. </v>
      </c>
      <c r="G13" s="210" t="str">
        <f t="shared" si="4"/>
        <v>IX. Funciones volátiles</v>
      </c>
    </row>
    <row r="14" spans="2:7" ht="21" x14ac:dyDescent="0.35">
      <c r="B14" s="211" t="s">
        <v>276</v>
      </c>
      <c r="C14" s="212">
        <f t="shared" si="0"/>
        <v>4</v>
      </c>
      <c r="D14" s="210" t="str">
        <f t="shared" si="1"/>
        <v xml:space="preserve">10. </v>
      </c>
      <c r="E14" s="210" t="str">
        <f t="shared" si="2"/>
        <v>10</v>
      </c>
      <c r="F14" s="210" t="str">
        <f t="shared" si="3"/>
        <v xml:space="preserve">X. </v>
      </c>
      <c r="G14" s="210" t="str">
        <f t="shared" si="4"/>
        <v>X. Función SI, Y, O y XO</v>
      </c>
    </row>
    <row r="15" spans="2:7" ht="21" x14ac:dyDescent="0.35">
      <c r="B15" s="211" t="s">
        <v>277</v>
      </c>
      <c r="C15" s="212">
        <f t="shared" si="0"/>
        <v>4</v>
      </c>
      <c r="D15" s="210" t="str">
        <f t="shared" si="1"/>
        <v xml:space="preserve">11. </v>
      </c>
      <c r="E15" s="210" t="str">
        <f t="shared" si="2"/>
        <v>11</v>
      </c>
      <c r="F15" s="210" t="str">
        <f t="shared" si="3"/>
        <v xml:space="preserve">XI. </v>
      </c>
      <c r="G15" s="210" t="str">
        <f t="shared" si="4"/>
        <v>XI. Función FALSO, VERDADERO y NO</v>
      </c>
    </row>
    <row r="16" spans="2:7" ht="21" x14ac:dyDescent="0.35">
      <c r="B16" s="211" t="s">
        <v>278</v>
      </c>
      <c r="C16" s="212">
        <f t="shared" si="0"/>
        <v>4</v>
      </c>
      <c r="D16" s="210" t="str">
        <f t="shared" si="1"/>
        <v xml:space="preserve">12. </v>
      </c>
      <c r="E16" s="210" t="str">
        <f t="shared" si="2"/>
        <v>12</v>
      </c>
      <c r="F16" s="210" t="str">
        <f t="shared" si="3"/>
        <v xml:space="preserve">XII. </v>
      </c>
      <c r="G16" s="210" t="str">
        <f t="shared" si="4"/>
        <v>XII. Usar funciones anidadas en una fórmula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Q17"/>
  <sheetViews>
    <sheetView showGridLines="0" zoomScale="85" zoomScaleNormal="85" workbookViewId="0">
      <selection activeCell="J10" sqref="J10"/>
    </sheetView>
  </sheetViews>
  <sheetFormatPr baseColWidth="10" defaultRowHeight="15" x14ac:dyDescent="0.25"/>
  <cols>
    <col min="2" max="2" width="10.42578125" customWidth="1"/>
    <col min="3" max="3" width="11.42578125" customWidth="1"/>
    <col min="8" max="8" width="16.85546875" customWidth="1"/>
    <col min="10" max="10" width="13.85546875" customWidth="1"/>
    <col min="11" max="11" width="11.85546875" bestFit="1" customWidth="1"/>
    <col min="14" max="14" width="9.28515625" customWidth="1"/>
    <col min="15" max="15" width="10" customWidth="1"/>
    <col min="16" max="16" width="43.28515625" customWidth="1"/>
    <col min="17" max="17" width="20.28515625" customWidth="1"/>
  </cols>
  <sheetData>
    <row r="1" spans="2:17" ht="21" x14ac:dyDescent="0.35">
      <c r="B1" s="1" t="s">
        <v>138</v>
      </c>
    </row>
    <row r="3" spans="2:17" ht="21" x14ac:dyDescent="0.35">
      <c r="B3" s="8" t="s">
        <v>145</v>
      </c>
      <c r="C3" s="9"/>
      <c r="D3" s="9"/>
      <c r="E3" s="10"/>
      <c r="F3" s="10"/>
      <c r="G3" s="10"/>
      <c r="H3" s="11"/>
      <c r="P3" s="138" t="s">
        <v>172</v>
      </c>
      <c r="Q3" s="146"/>
    </row>
    <row r="4" spans="2:17" ht="21" x14ac:dyDescent="0.35">
      <c r="B4" s="3" t="s">
        <v>146</v>
      </c>
      <c r="C4" s="4"/>
      <c r="D4" s="4"/>
      <c r="E4" s="6"/>
      <c r="F4" s="6"/>
      <c r="G4" s="6"/>
      <c r="H4" s="7"/>
      <c r="P4" s="139" t="s">
        <v>253</v>
      </c>
      <c r="Q4" s="146"/>
    </row>
    <row r="5" spans="2:17" ht="21" x14ac:dyDescent="0.35">
      <c r="B5" s="60" t="s">
        <v>147</v>
      </c>
      <c r="C5" s="134"/>
      <c r="D5" s="134"/>
      <c r="H5" s="32"/>
      <c r="P5" s="139" t="s">
        <v>252</v>
      </c>
      <c r="Q5" s="146"/>
    </row>
    <row r="6" spans="2:17" ht="21" x14ac:dyDescent="0.35">
      <c r="B6" s="3" t="s">
        <v>148</v>
      </c>
      <c r="C6" s="147"/>
      <c r="D6" s="147"/>
      <c r="E6" s="147"/>
      <c r="F6" s="147"/>
      <c r="G6" s="147"/>
      <c r="H6" s="148"/>
      <c r="I6" s="92"/>
      <c r="P6" s="139" t="s">
        <v>251</v>
      </c>
      <c r="Q6" s="146"/>
    </row>
    <row r="7" spans="2:17" ht="21" x14ac:dyDescent="0.35">
      <c r="B7" s="60" t="s">
        <v>149</v>
      </c>
      <c r="H7" s="32"/>
      <c r="P7" s="206" t="s">
        <v>171</v>
      </c>
      <c r="Q7" s="146"/>
    </row>
    <row r="8" spans="2:17" ht="21" x14ac:dyDescent="0.35">
      <c r="B8" s="3" t="s">
        <v>150</v>
      </c>
      <c r="C8" s="6"/>
      <c r="D8" s="6"/>
      <c r="E8" s="6"/>
      <c r="F8" s="6"/>
      <c r="G8" s="6"/>
      <c r="H8" s="7"/>
    </row>
    <row r="9" spans="2:17" ht="21" x14ac:dyDescent="0.35">
      <c r="J9" s="1" t="s">
        <v>0</v>
      </c>
    </row>
    <row r="10" spans="2:17" ht="21" x14ac:dyDescent="0.35">
      <c r="B10" s="1" t="s">
        <v>70</v>
      </c>
    </row>
    <row r="11" spans="2:17" ht="21" x14ac:dyDescent="0.35">
      <c r="J11" s="18" t="s">
        <v>163</v>
      </c>
      <c r="K11" s="106">
        <v>37</v>
      </c>
      <c r="L11" s="106">
        <v>53</v>
      </c>
      <c r="M11" s="106">
        <v>30</v>
      </c>
      <c r="N11" s="106">
        <v>60</v>
      </c>
      <c r="O11" s="106">
        <v>45</v>
      </c>
      <c r="P11" s="145" t="s">
        <v>170</v>
      </c>
    </row>
    <row r="12" spans="2:17" ht="21" x14ac:dyDescent="0.35">
      <c r="B12" s="51" t="s">
        <v>139</v>
      </c>
      <c r="C12" s="140"/>
      <c r="D12" s="205" t="s">
        <v>151</v>
      </c>
      <c r="J12" s="205" t="s">
        <v>157</v>
      </c>
      <c r="K12" s="144">
        <f>SIN(K11*PI()/180)</f>
        <v>0.60181502315204827</v>
      </c>
      <c r="L12" s="144">
        <f t="shared" ref="L12:O12" si="0">SIN(L11*PI()/180)</f>
        <v>0.79863551004729283</v>
      </c>
      <c r="M12" s="144">
        <f t="shared" si="0"/>
        <v>0.49999999999999994</v>
      </c>
      <c r="N12" s="144">
        <f t="shared" si="0"/>
        <v>0.8660254037844386</v>
      </c>
      <c r="O12" s="144">
        <f t="shared" si="0"/>
        <v>0.70710678118654746</v>
      </c>
      <c r="P12" s="20" t="s">
        <v>164</v>
      </c>
    </row>
    <row r="13" spans="2:17" ht="21" x14ac:dyDescent="0.35">
      <c r="B13" s="135" t="s">
        <v>140</v>
      </c>
      <c r="C13" s="136"/>
      <c r="D13" s="205" t="s">
        <v>152</v>
      </c>
      <c r="J13" s="205" t="s">
        <v>158</v>
      </c>
      <c r="K13" s="144">
        <f>COS(K11*PI()/180)</f>
        <v>0.79863551004729283</v>
      </c>
      <c r="L13" s="144">
        <f t="shared" ref="L13:O13" si="1">COS(L11*PI()/180)</f>
        <v>0.60181502315204838</v>
      </c>
      <c r="M13" s="144">
        <f t="shared" si="1"/>
        <v>0.86602540378443871</v>
      </c>
      <c r="N13" s="144">
        <f t="shared" si="1"/>
        <v>0.50000000000000011</v>
      </c>
      <c r="O13" s="144">
        <f t="shared" si="1"/>
        <v>0.70710678118654757</v>
      </c>
      <c r="P13" s="20" t="s">
        <v>169</v>
      </c>
    </row>
    <row r="14" spans="2:17" ht="21" x14ac:dyDescent="0.35">
      <c r="B14" s="51" t="s">
        <v>141</v>
      </c>
      <c r="C14" s="141"/>
      <c r="D14" s="205" t="s">
        <v>153</v>
      </c>
      <c r="J14" s="205" t="s">
        <v>159</v>
      </c>
      <c r="K14" s="144">
        <f>TAN(K11*PI()/180)</f>
        <v>0.75355405010279419</v>
      </c>
      <c r="L14" s="144">
        <f t="shared" ref="L14:O14" si="2">TAN(L11*PI()/180)</f>
        <v>1.3270448216204098</v>
      </c>
      <c r="M14" s="144">
        <f t="shared" si="2"/>
        <v>0.57735026918962573</v>
      </c>
      <c r="N14" s="144">
        <f t="shared" si="2"/>
        <v>1.7320508075688767</v>
      </c>
      <c r="O14" s="144">
        <f t="shared" si="2"/>
        <v>0.99999999999999989</v>
      </c>
      <c r="P14" s="20" t="s">
        <v>165</v>
      </c>
    </row>
    <row r="15" spans="2:17" ht="21" x14ac:dyDescent="0.35">
      <c r="B15" s="135" t="s">
        <v>142</v>
      </c>
      <c r="C15" s="137"/>
      <c r="D15" s="205" t="s">
        <v>155</v>
      </c>
      <c r="J15" s="205" t="s">
        <v>160</v>
      </c>
      <c r="K15" s="144">
        <f>_xlfn.SEC(K11*PI()/180)</f>
        <v>1.2521356581562257</v>
      </c>
      <c r="L15" s="144">
        <f t="shared" ref="L15:O15" si="3">_xlfn.SEC(L11*PI()/180)</f>
        <v>1.661640141122483</v>
      </c>
      <c r="M15" s="144">
        <f t="shared" si="3"/>
        <v>1.1547005383792515</v>
      </c>
      <c r="N15" s="144">
        <f t="shared" si="3"/>
        <v>1.9999999999999996</v>
      </c>
      <c r="O15" s="144">
        <f t="shared" si="3"/>
        <v>1.4142135623730949</v>
      </c>
      <c r="P15" s="20" t="s">
        <v>166</v>
      </c>
    </row>
    <row r="16" spans="2:17" ht="21" x14ac:dyDescent="0.35">
      <c r="B16" s="51" t="s">
        <v>143</v>
      </c>
      <c r="C16" s="142"/>
      <c r="D16" s="205" t="s">
        <v>156</v>
      </c>
      <c r="J16" s="205" t="s">
        <v>161</v>
      </c>
      <c r="K16" s="144">
        <f>_xlfn.CSC(K11*PI()/180)</f>
        <v>1.6616401411224833</v>
      </c>
      <c r="L16" s="144">
        <f t="shared" ref="L16:O16" si="4">_xlfn.CSC(L11*PI()/180)</f>
        <v>1.2521356581562257</v>
      </c>
      <c r="M16" s="144">
        <f t="shared" si="4"/>
        <v>2</v>
      </c>
      <c r="N16" s="144">
        <f t="shared" si="4"/>
        <v>1.1547005383792517</v>
      </c>
      <c r="O16" s="144">
        <f t="shared" si="4"/>
        <v>1.4142135623730951</v>
      </c>
      <c r="P16" s="20" t="s">
        <v>167</v>
      </c>
    </row>
    <row r="17" spans="2:16" ht="21" x14ac:dyDescent="0.35">
      <c r="B17" s="52" t="s">
        <v>144</v>
      </c>
      <c r="C17" s="13"/>
      <c r="D17" s="205" t="s">
        <v>154</v>
      </c>
      <c r="J17" s="205" t="s">
        <v>162</v>
      </c>
      <c r="K17" s="144">
        <f>_xlfn.COT(K11*PI()/180)</f>
        <v>1.32704482162041</v>
      </c>
      <c r="L17" s="144">
        <f t="shared" ref="L17:O17" si="5">_xlfn.COT(L11*PI()/180)</f>
        <v>0.7535540501027943</v>
      </c>
      <c r="M17" s="144">
        <f t="shared" si="5"/>
        <v>1.7320508075688774</v>
      </c>
      <c r="N17" s="144">
        <f t="shared" si="5"/>
        <v>0.57735026918962595</v>
      </c>
      <c r="O17" s="144">
        <f t="shared" si="5"/>
        <v>1</v>
      </c>
      <c r="P17" s="20" t="s">
        <v>168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R24"/>
  <sheetViews>
    <sheetView showGridLines="0" zoomScaleNormal="100" workbookViewId="0">
      <selection activeCell="C16" sqref="C16"/>
    </sheetView>
  </sheetViews>
  <sheetFormatPr baseColWidth="10" defaultRowHeight="15" x14ac:dyDescent="0.25"/>
  <cols>
    <col min="1" max="1" width="5.7109375" customWidth="1"/>
    <col min="2" max="2" width="17.140625" bestFit="1" customWidth="1"/>
    <col min="11" max="11" width="17" customWidth="1"/>
    <col min="12" max="12" width="4.7109375" customWidth="1"/>
    <col min="13" max="13" width="67.5703125" customWidth="1"/>
    <col min="14" max="14" width="16.7109375" customWidth="1"/>
    <col min="15" max="15" width="17.7109375" customWidth="1"/>
    <col min="16" max="16" width="15.7109375" customWidth="1"/>
    <col min="17" max="17" width="15.5703125" customWidth="1"/>
    <col min="18" max="18" width="25.7109375" customWidth="1"/>
  </cols>
  <sheetData>
    <row r="1" spans="2:18" ht="21" x14ac:dyDescent="0.35">
      <c r="B1" s="1" t="s">
        <v>173</v>
      </c>
    </row>
    <row r="2" spans="2:18" ht="21" x14ac:dyDescent="0.35">
      <c r="N2" s="1" t="s">
        <v>0</v>
      </c>
    </row>
    <row r="3" spans="2:18" ht="21" x14ac:dyDescent="0.35">
      <c r="B3" s="8" t="s">
        <v>181</v>
      </c>
      <c r="C3" s="9"/>
      <c r="D3" s="9"/>
      <c r="E3" s="10"/>
      <c r="F3" s="10"/>
      <c r="G3" s="10"/>
      <c r="H3" s="10"/>
      <c r="I3" s="10"/>
      <c r="J3" s="10"/>
      <c r="K3" s="10"/>
      <c r="L3" s="11"/>
    </row>
    <row r="4" spans="2:18" ht="21" x14ac:dyDescent="0.35">
      <c r="B4" s="8" t="s">
        <v>182</v>
      </c>
      <c r="C4" s="30"/>
      <c r="D4" s="30"/>
      <c r="E4" s="10"/>
      <c r="F4" s="10"/>
      <c r="G4" s="10"/>
      <c r="H4" s="10"/>
      <c r="I4" s="10"/>
      <c r="J4" s="10"/>
      <c r="K4" s="10"/>
      <c r="L4" s="11"/>
      <c r="N4" s="163" t="s">
        <v>193</v>
      </c>
      <c r="O4" s="167" t="s">
        <v>190</v>
      </c>
      <c r="P4" s="167" t="s">
        <v>191</v>
      </c>
      <c r="Q4" s="167" t="s">
        <v>192</v>
      </c>
      <c r="R4" s="167" t="s">
        <v>194</v>
      </c>
    </row>
    <row r="5" spans="2:18" ht="21" x14ac:dyDescent="0.35">
      <c r="B5" s="3" t="s">
        <v>183</v>
      </c>
      <c r="C5" s="2"/>
      <c r="D5" s="2"/>
      <c r="E5" s="6"/>
      <c r="F5" s="6"/>
      <c r="G5" s="6"/>
      <c r="H5" s="6"/>
      <c r="I5" s="6"/>
      <c r="J5" s="6"/>
      <c r="K5" s="6"/>
      <c r="L5" s="7"/>
      <c r="N5" s="106">
        <v>12</v>
      </c>
      <c r="O5" s="18">
        <f>PRODUCT(N5,N6)</f>
        <v>48</v>
      </c>
      <c r="P5" s="18">
        <f>POWER(N5,N6)</f>
        <v>20736</v>
      </c>
      <c r="Q5" s="18">
        <f>SQRT(N6)</f>
        <v>2</v>
      </c>
      <c r="R5" s="143">
        <f>EXP(N6)</f>
        <v>54.598150033144236</v>
      </c>
    </row>
    <row r="6" spans="2:18" ht="21" x14ac:dyDescent="0.35">
      <c r="B6" s="152" t="s">
        <v>186</v>
      </c>
      <c r="C6" s="153"/>
      <c r="D6" s="153"/>
      <c r="E6" s="153"/>
      <c r="F6" s="153"/>
      <c r="G6" s="153"/>
      <c r="H6" s="153"/>
      <c r="I6" s="90"/>
      <c r="J6" s="90"/>
      <c r="K6" s="90"/>
      <c r="L6" s="154"/>
      <c r="N6" s="106">
        <v>4</v>
      </c>
      <c r="O6" s="167" t="s">
        <v>195</v>
      </c>
      <c r="P6" s="167" t="s">
        <v>196</v>
      </c>
      <c r="Q6" s="167" t="s">
        <v>197</v>
      </c>
      <c r="R6" s="164" t="s">
        <v>18</v>
      </c>
    </row>
    <row r="7" spans="2:18" ht="21" x14ac:dyDescent="0.35">
      <c r="B7" s="155" t="s">
        <v>187</v>
      </c>
      <c r="C7" s="156"/>
      <c r="D7" s="156"/>
      <c r="E7" s="156"/>
      <c r="F7" s="156"/>
      <c r="G7" s="156"/>
      <c r="H7" s="156"/>
      <c r="I7" s="156"/>
      <c r="J7" s="156"/>
      <c r="K7" s="156"/>
      <c r="L7" s="157"/>
      <c r="N7" s="106">
        <v>30</v>
      </c>
      <c r="O7" s="143">
        <f>LN(N7)</f>
        <v>3.4011973816621555</v>
      </c>
      <c r="P7" s="143">
        <f>LOG(N7,N6)</f>
        <v>2.4534452978042594</v>
      </c>
      <c r="Q7" s="165">
        <f>LOG10(N7)</f>
        <v>1.4771212547196624</v>
      </c>
      <c r="R7" s="166" t="s">
        <v>198</v>
      </c>
    </row>
    <row r="8" spans="2:18" ht="21" x14ac:dyDescent="0.35">
      <c r="B8" s="60" t="s">
        <v>184</v>
      </c>
      <c r="L8" s="32"/>
      <c r="R8" s="20" t="s">
        <v>199</v>
      </c>
    </row>
    <row r="9" spans="2:18" ht="21" x14ac:dyDescent="0.35">
      <c r="B9" s="3" t="s">
        <v>185</v>
      </c>
      <c r="C9" s="6"/>
      <c r="D9" s="6"/>
      <c r="E9" s="6"/>
      <c r="F9" s="6"/>
      <c r="G9" s="6"/>
      <c r="H9" s="6"/>
      <c r="I9" s="6"/>
      <c r="J9" s="6"/>
      <c r="K9" s="6"/>
      <c r="L9" s="7"/>
      <c r="R9" s="20" t="s">
        <v>200</v>
      </c>
    </row>
    <row r="10" spans="2:18" ht="21" x14ac:dyDescent="0.35">
      <c r="R10" s="20" t="s">
        <v>201</v>
      </c>
    </row>
    <row r="11" spans="2:18" ht="21" x14ac:dyDescent="0.35">
      <c r="B11" s="1" t="s">
        <v>70</v>
      </c>
      <c r="R11" s="20" t="s">
        <v>202</v>
      </c>
    </row>
    <row r="12" spans="2:18" ht="21" x14ac:dyDescent="0.35">
      <c r="O12" s="169"/>
      <c r="R12" s="20" t="s">
        <v>203</v>
      </c>
    </row>
    <row r="13" spans="2:18" ht="21" x14ac:dyDescent="0.35">
      <c r="B13" s="50" t="s">
        <v>174</v>
      </c>
      <c r="C13" s="83"/>
      <c r="D13" s="10"/>
      <c r="E13" s="11"/>
      <c r="O13" s="170"/>
      <c r="R13" s="20" t="s">
        <v>204</v>
      </c>
    </row>
    <row r="14" spans="2:18" ht="21" x14ac:dyDescent="0.35">
      <c r="B14" s="51" t="s">
        <v>175</v>
      </c>
      <c r="C14" s="151"/>
      <c r="D14" s="6"/>
      <c r="E14" s="7"/>
      <c r="O14" s="86"/>
    </row>
    <row r="15" spans="2:18" ht="21" x14ac:dyDescent="0.35">
      <c r="B15" s="52" t="s">
        <v>176</v>
      </c>
      <c r="C15" s="150"/>
      <c r="D15" s="12"/>
      <c r="E15" s="13"/>
      <c r="N15" s="168" t="s">
        <v>193</v>
      </c>
      <c r="O15" s="167" t="s">
        <v>190</v>
      </c>
      <c r="P15" s="167" t="s">
        <v>191</v>
      </c>
      <c r="Q15" s="167" t="s">
        <v>192</v>
      </c>
      <c r="R15" s="167" t="s">
        <v>194</v>
      </c>
    </row>
    <row r="16" spans="2:18" ht="21" x14ac:dyDescent="0.35">
      <c r="B16" s="51" t="s">
        <v>177</v>
      </c>
      <c r="C16" s="142"/>
      <c r="D16" s="155" t="s">
        <v>189</v>
      </c>
      <c r="E16" s="158"/>
      <c r="F16" s="158"/>
      <c r="G16" s="158"/>
      <c r="H16" s="158"/>
      <c r="I16" s="158"/>
      <c r="J16" s="158"/>
      <c r="K16" s="159"/>
      <c r="N16" s="112">
        <v>16</v>
      </c>
      <c r="O16" s="18">
        <f>PRODUCT(16,9)</f>
        <v>144</v>
      </c>
      <c r="P16" s="18">
        <f>POWER(9,2)</f>
        <v>81</v>
      </c>
      <c r="Q16" s="18">
        <f>SQRT(9)</f>
        <v>3</v>
      </c>
      <c r="R16" s="144">
        <f>EXP(2)</f>
        <v>7.3890560989306504</v>
      </c>
    </row>
    <row r="17" spans="2:18" ht="21" x14ac:dyDescent="0.35">
      <c r="B17" s="52" t="s">
        <v>178</v>
      </c>
      <c r="C17" s="149"/>
      <c r="D17" s="160" t="s">
        <v>188</v>
      </c>
      <c r="E17" s="161"/>
      <c r="F17" s="161"/>
      <c r="G17" s="161"/>
      <c r="H17" s="161"/>
      <c r="I17" s="161"/>
      <c r="J17" s="161"/>
      <c r="K17" s="162"/>
      <c r="N17" s="112">
        <v>9</v>
      </c>
      <c r="O17" s="167" t="s">
        <v>195</v>
      </c>
      <c r="P17" s="167" t="s">
        <v>196</v>
      </c>
      <c r="Q17" s="167" t="s">
        <v>197</v>
      </c>
      <c r="R17" s="164" t="s">
        <v>18</v>
      </c>
    </row>
    <row r="18" spans="2:18" ht="30" x14ac:dyDescent="0.4">
      <c r="B18" s="51" t="s">
        <v>179</v>
      </c>
      <c r="C18" s="6"/>
      <c r="D18" s="6"/>
      <c r="E18" s="7"/>
      <c r="F18" s="172" t="s">
        <v>212</v>
      </c>
      <c r="N18" s="112">
        <v>2</v>
      </c>
      <c r="O18" s="143">
        <f>LN(16)</f>
        <v>2.7725887222397811</v>
      </c>
      <c r="P18" s="143">
        <f>LOG(16,9)</f>
        <v>1.2618595071429148</v>
      </c>
      <c r="Q18" s="143">
        <f>LOG10(2)</f>
        <v>0.3010299956639812</v>
      </c>
      <c r="R18" s="171" t="s">
        <v>205</v>
      </c>
    </row>
    <row r="19" spans="2:18" ht="21" x14ac:dyDescent="0.35">
      <c r="B19" s="52" t="s">
        <v>180</v>
      </c>
      <c r="C19" s="12"/>
      <c r="D19" s="12"/>
      <c r="E19" s="13"/>
      <c r="R19" s="20" t="s">
        <v>206</v>
      </c>
    </row>
    <row r="20" spans="2:18" ht="21" x14ac:dyDescent="0.35">
      <c r="R20" s="20" t="s">
        <v>207</v>
      </c>
    </row>
    <row r="21" spans="2:18" ht="21" x14ac:dyDescent="0.35">
      <c r="R21" s="20" t="s">
        <v>208</v>
      </c>
    </row>
    <row r="22" spans="2:18" ht="21" x14ac:dyDescent="0.35">
      <c r="R22" s="20" t="s">
        <v>209</v>
      </c>
    </row>
    <row r="23" spans="2:18" ht="21" x14ac:dyDescent="0.35">
      <c r="R23" s="20" t="s">
        <v>210</v>
      </c>
    </row>
    <row r="24" spans="2:18" ht="21" x14ac:dyDescent="0.35">
      <c r="R24" s="20" t="s">
        <v>211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SUMA</vt:lpstr>
      <vt:lpstr>ABS_ENT_TR</vt:lpstr>
      <vt:lpstr>REDONDEAR</vt:lpstr>
      <vt:lpstr>ALEATORIO</vt:lpstr>
      <vt:lpstr>COCIENTE</vt:lpstr>
      <vt:lpstr>ROMANO ARABE Y COMBINAT</vt:lpstr>
      <vt:lpstr>NUMERO_ROMANO 2</vt:lpstr>
      <vt:lpstr>SEN_COS_TAN</vt:lpstr>
      <vt:lpstr>PRODUCTO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SOLVO</cp:lastModifiedBy>
  <dcterms:created xsi:type="dcterms:W3CDTF">2019-02-18T03:41:41Z</dcterms:created>
  <dcterms:modified xsi:type="dcterms:W3CDTF">2019-10-24T23:15:07Z</dcterms:modified>
</cp:coreProperties>
</file>